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8決算\"/>
    </mc:Choice>
  </mc:AlternateContent>
  <bookViews>
    <workbookView xWindow="0" yWindow="0" windowWidth="23040" windowHeight="9135"/>
  </bookViews>
  <sheets>
    <sheet name="Sheet1" sheetId="1" r:id="rId1"/>
  </sheets>
  <definedNames>
    <definedName name="_xlnm.Print_Area" localSheetId="0">Sheet1!$A$1:$F$127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90" i="1" l="1"/>
  <c r="B90" i="1"/>
  <c r="D90" i="1" l="1"/>
  <c r="D102" i="1" l="1"/>
  <c r="B95" i="1"/>
  <c r="C44" i="1"/>
  <c r="B44" i="1"/>
  <c r="D50" i="1"/>
  <c r="C22" i="1"/>
  <c r="B22" i="1"/>
  <c r="D122" i="1" l="1"/>
  <c r="D121" i="1" s="1"/>
  <c r="D120" i="1" s="1"/>
  <c r="C121" i="1"/>
  <c r="C120" i="1" s="1"/>
  <c r="B121" i="1"/>
  <c r="B120" i="1" s="1"/>
  <c r="D119" i="1"/>
  <c r="D118" i="1"/>
  <c r="C117" i="1"/>
  <c r="B117" i="1"/>
  <c r="C115" i="1"/>
  <c r="D114" i="1"/>
  <c r="D113" i="1" s="1"/>
  <c r="C113" i="1"/>
  <c r="B113" i="1"/>
  <c r="D112" i="1"/>
  <c r="D111" i="1"/>
  <c r="D110" i="1"/>
  <c r="D109" i="1"/>
  <c r="D108" i="1"/>
  <c r="C107" i="1"/>
  <c r="B107" i="1"/>
  <c r="D106" i="1"/>
  <c r="D105" i="1" s="1"/>
  <c r="C105" i="1"/>
  <c r="B105" i="1"/>
  <c r="D104" i="1"/>
  <c r="D103" i="1" s="1"/>
  <c r="C103" i="1"/>
  <c r="B103" i="1"/>
  <c r="C101" i="1"/>
  <c r="B101" i="1"/>
  <c r="D100" i="1"/>
  <c r="D99" i="1"/>
  <c r="C98" i="1"/>
  <c r="B98" i="1"/>
  <c r="D97" i="1"/>
  <c r="D96" i="1" s="1"/>
  <c r="C96" i="1"/>
  <c r="B96" i="1"/>
  <c r="D95" i="1"/>
  <c r="D94" i="1"/>
  <c r="D93" i="1"/>
  <c r="D92" i="1"/>
  <c r="D91" i="1"/>
  <c r="B89" i="1"/>
  <c r="D88" i="1"/>
  <c r="C87" i="1"/>
  <c r="B87" i="1"/>
  <c r="D86" i="1"/>
  <c r="D85" i="1"/>
  <c r="B84" i="1"/>
  <c r="D83" i="1"/>
  <c r="D82" i="1" s="1"/>
  <c r="C82" i="1"/>
  <c r="B82" i="1"/>
  <c r="D81" i="1"/>
  <c r="D80" i="1" s="1"/>
  <c r="C80" i="1"/>
  <c r="B80" i="1"/>
  <c r="D79" i="1"/>
  <c r="D78" i="1"/>
  <c r="D77" i="1"/>
  <c r="B76" i="1"/>
  <c r="D73" i="1"/>
  <c r="D72" i="1" s="1"/>
  <c r="C72" i="1"/>
  <c r="B72" i="1"/>
  <c r="D71" i="1"/>
  <c r="D70" i="1" s="1"/>
  <c r="C70" i="1"/>
  <c r="B70" i="1"/>
  <c r="D69" i="1"/>
  <c r="D68" i="1"/>
  <c r="D67" i="1"/>
  <c r="C66" i="1"/>
  <c r="B66" i="1"/>
  <c r="D63" i="1"/>
  <c r="D62" i="1"/>
  <c r="D61" i="1"/>
  <c r="C60" i="1"/>
  <c r="B60" i="1"/>
  <c r="D59" i="1"/>
  <c r="D58" i="1"/>
  <c r="D57" i="1"/>
  <c r="D56" i="1"/>
  <c r="C55" i="1"/>
  <c r="B55" i="1"/>
  <c r="D54" i="1"/>
  <c r="D53" i="1" s="1"/>
  <c r="C53" i="1"/>
  <c r="B53" i="1"/>
  <c r="D52" i="1"/>
  <c r="D51" i="1" s="1"/>
  <c r="C51" i="1"/>
  <c r="B51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C35" i="1"/>
  <c r="B35" i="1"/>
  <c r="D34" i="1"/>
  <c r="C33" i="1"/>
  <c r="B33" i="1"/>
  <c r="D31" i="1"/>
  <c r="C30" i="1"/>
  <c r="B30" i="1"/>
  <c r="D29" i="1"/>
  <c r="C28" i="1"/>
  <c r="B28" i="1"/>
  <c r="D27" i="1"/>
  <c r="C26" i="1"/>
  <c r="B26" i="1"/>
  <c r="D25" i="1"/>
  <c r="D24" i="1"/>
  <c r="D23" i="1"/>
  <c r="D22" i="1"/>
  <c r="D21" i="1"/>
  <c r="B20" i="1"/>
  <c r="D19" i="1"/>
  <c r="D18" i="1"/>
  <c r="D17" i="1"/>
  <c r="D16" i="1"/>
  <c r="D15" i="1"/>
  <c r="B14" i="1"/>
  <c r="D13" i="1"/>
  <c r="D12" i="1"/>
  <c r="D11" i="1"/>
  <c r="C9" i="1"/>
  <c r="B9" i="1"/>
  <c r="D8" i="1"/>
  <c r="C7" i="1"/>
  <c r="B7" i="1"/>
  <c r="B65" i="1" l="1"/>
  <c r="B64" i="1"/>
  <c r="C64" i="1"/>
  <c r="C65" i="1"/>
  <c r="B32" i="1"/>
  <c r="B6" i="1"/>
  <c r="D44" i="1"/>
  <c r="D33" i="1"/>
  <c r="D98" i="1"/>
  <c r="D117" i="1"/>
  <c r="D26" i="1"/>
  <c r="D76" i="1"/>
  <c r="C76" i="1" s="1"/>
  <c r="D66" i="1"/>
  <c r="C32" i="1"/>
  <c r="D84" i="1"/>
  <c r="D107" i="1"/>
  <c r="D60" i="1"/>
  <c r="D87" i="1"/>
  <c r="D30" i="1"/>
  <c r="C89" i="1"/>
  <c r="D55" i="1"/>
  <c r="D116" i="1"/>
  <c r="D115" i="1" s="1"/>
  <c r="D35" i="1"/>
  <c r="D7" i="1"/>
  <c r="D28" i="1"/>
  <c r="C84" i="1"/>
  <c r="D9" i="1"/>
  <c r="D89" i="1"/>
  <c r="D101" i="1"/>
  <c r="B115" i="1"/>
  <c r="B75" i="1" s="1"/>
  <c r="B74" i="1" s="1"/>
  <c r="D10" i="1"/>
  <c r="C14" i="1"/>
  <c r="D14" i="1" s="1"/>
  <c r="C20" i="1"/>
  <c r="D20" i="1" s="1"/>
  <c r="D65" i="1" l="1"/>
  <c r="D64" i="1"/>
  <c r="D75" i="1"/>
  <c r="D74" i="1" s="1"/>
  <c r="D32" i="1"/>
  <c r="C75" i="1"/>
  <c r="C74" i="1" s="1"/>
  <c r="C6" i="1"/>
  <c r="C5" i="1" s="1"/>
  <c r="C126" i="1" s="1"/>
  <c r="B5" i="1"/>
  <c r="B126" i="1" s="1"/>
  <c r="D6" i="1" l="1"/>
  <c r="D5" i="1"/>
  <c r="D126" i="1" s="1"/>
</calcChain>
</file>

<file path=xl/sharedStrings.xml><?xml version="1.0" encoding="utf-8"?>
<sst xmlns="http://schemas.openxmlformats.org/spreadsheetml/2006/main" count="138" uniqueCount="125">
  <si>
    <t>單位：新臺幣元</t>
    <phoneticPr fontId="3" type="noConversion"/>
  </si>
  <si>
    <t>投資成本</t>
    <phoneticPr fontId="3" type="noConversion"/>
  </si>
  <si>
    <t>評價調整</t>
    <phoneticPr fontId="3" type="noConversion"/>
  </si>
  <si>
    <t>合計</t>
    <phoneticPr fontId="3" type="noConversion"/>
  </si>
  <si>
    <t>股數</t>
    <phoneticPr fontId="3" type="noConversion"/>
  </si>
  <si>
    <t>備註</t>
    <phoneticPr fontId="3" type="noConversion"/>
  </si>
  <si>
    <t>一、採權益法之股權投資</t>
    <phoneticPr fontId="3" type="noConversion"/>
  </si>
  <si>
    <t xml:space="preserve">   (一)國營事業</t>
    <phoneticPr fontId="3" type="noConversion"/>
  </si>
  <si>
    <t>　</t>
  </si>
  <si>
    <t xml:space="preserve">      行政院主管</t>
    <phoneticPr fontId="3" type="noConversion"/>
  </si>
  <si>
    <t xml:space="preserve">           中央銀行</t>
    <phoneticPr fontId="3" type="noConversion"/>
  </si>
  <si>
    <t xml:space="preserve">      財政部主管</t>
    <phoneticPr fontId="3" type="noConversion"/>
  </si>
  <si>
    <t xml:space="preserve">           臺灣金融控股股份有限公司</t>
    <phoneticPr fontId="3" type="noConversion"/>
  </si>
  <si>
    <t xml:space="preserve">           臺灣土地銀行股份有限公司</t>
    <phoneticPr fontId="3" type="noConversion"/>
  </si>
  <si>
    <t xml:space="preserve">           財政部印刷廠</t>
    <phoneticPr fontId="3" type="noConversion"/>
  </si>
  <si>
    <t xml:space="preserve">      經濟部主管</t>
    <phoneticPr fontId="3" type="noConversion"/>
  </si>
  <si>
    <t xml:space="preserve">           台灣糖業股份有限公司</t>
    <phoneticPr fontId="3" type="noConversion"/>
  </si>
  <si>
    <t xml:space="preserve">           台灣中油股份有限公司 </t>
    <phoneticPr fontId="3" type="noConversion"/>
  </si>
  <si>
    <t xml:space="preserve">           台灣電力股份有限公司</t>
    <phoneticPr fontId="3" type="noConversion"/>
  </si>
  <si>
    <t xml:space="preserve">           台灣自來水股份有限公司</t>
    <phoneticPr fontId="3" type="noConversion"/>
  </si>
  <si>
    <t xml:space="preserve">           臺灣中興紙業股份有限公司</t>
    <phoneticPr fontId="3" type="noConversion"/>
  </si>
  <si>
    <t>清算中</t>
    <phoneticPr fontId="3" type="noConversion"/>
  </si>
  <si>
    <t xml:space="preserve">           中華郵政股份有限公司</t>
    <phoneticPr fontId="3" type="noConversion"/>
  </si>
  <si>
    <t xml:space="preserve">           臺灣港務股份有限公司</t>
    <phoneticPr fontId="3" type="noConversion"/>
  </si>
  <si>
    <t xml:space="preserve">           桃園國際機場股份有限公司</t>
    <phoneticPr fontId="3" type="noConversion"/>
  </si>
  <si>
    <t xml:space="preserve">           臺灣汽車客運股份有限公司</t>
    <phoneticPr fontId="3" type="noConversion"/>
  </si>
  <si>
    <t xml:space="preserve">      文化部主管</t>
    <phoneticPr fontId="3" type="noConversion"/>
  </si>
  <si>
    <t xml:space="preserve">           臺灣電影文化事業股份有限公司</t>
    <phoneticPr fontId="3" type="noConversion"/>
  </si>
  <si>
    <t>清算中</t>
    <phoneticPr fontId="3" type="noConversion"/>
  </si>
  <si>
    <t xml:space="preserve">      金融監督管理委員會主管</t>
    <phoneticPr fontId="3" type="noConversion"/>
  </si>
  <si>
    <t xml:space="preserve">           中央存款保險股份有限公司</t>
    <phoneticPr fontId="3" type="noConversion"/>
  </si>
  <si>
    <t xml:space="preserve">      國軍退除役官兵輔導委員會主管</t>
    <phoneticPr fontId="3" type="noConversion"/>
  </si>
  <si>
    <t xml:space="preserve">           榮民工程股份有限公司</t>
    <phoneticPr fontId="3" type="noConversion"/>
  </si>
  <si>
    <t xml:space="preserve">   (二)民營企業及其他</t>
    <phoneticPr fontId="3" type="noConversion"/>
  </si>
  <si>
    <r>
      <rPr>
        <sz val="9"/>
        <rFont val="新細明體"/>
        <family val="1"/>
        <charset val="136"/>
      </rPr>
      <t>　</t>
    </r>
  </si>
  <si>
    <t xml:space="preserve">      行政院主管</t>
    <phoneticPr fontId="3" type="noConversion"/>
  </si>
  <si>
    <t xml:space="preserve">          APH SYNDICATE (SINGAPORE) PTE. LTD.</t>
    <phoneticPr fontId="3" type="noConversion"/>
  </si>
  <si>
    <t xml:space="preserve">           兆豐金融控股股份有限公司</t>
    <phoneticPr fontId="3" type="noConversion"/>
  </si>
  <si>
    <t xml:space="preserve">           關貿網路股份有限公司</t>
    <phoneticPr fontId="3" type="noConversion"/>
  </si>
  <si>
    <t xml:space="preserve">           第一金融控股股份有限公司</t>
    <phoneticPr fontId="3" type="noConversion"/>
  </si>
  <si>
    <t xml:space="preserve">           華南金融控股股份有限公司</t>
    <phoneticPr fontId="3" type="noConversion"/>
  </si>
  <si>
    <t xml:space="preserve">           彰化商業銀行股份有限公司</t>
    <phoneticPr fontId="3" type="noConversion"/>
  </si>
  <si>
    <t xml:space="preserve">           臺灣中小企業銀行股份有限公司</t>
    <phoneticPr fontId="3" type="noConversion"/>
  </si>
  <si>
    <t xml:space="preserve">           中央再保險股份有限公司</t>
    <phoneticPr fontId="3" type="noConversion"/>
  </si>
  <si>
    <t xml:space="preserve">           合作金庫金融控股股份有限公司</t>
    <phoneticPr fontId="3" type="noConversion"/>
  </si>
  <si>
    <t xml:space="preserve">      經濟部主管</t>
    <phoneticPr fontId="3" type="noConversion"/>
  </si>
  <si>
    <t xml:space="preserve">           漢翔航空工業股份有限公司</t>
    <phoneticPr fontId="3" type="noConversion"/>
  </si>
  <si>
    <t xml:space="preserve">           唐榮鐵工廠股份有限公司</t>
    <phoneticPr fontId="3" type="noConversion"/>
  </si>
  <si>
    <t xml:space="preserve">           中國鋼鐵股份有限公司</t>
    <phoneticPr fontId="3" type="noConversion"/>
  </si>
  <si>
    <t xml:space="preserve">           臺鹽實業股份有限公司</t>
    <phoneticPr fontId="3" type="noConversion"/>
  </si>
  <si>
    <t xml:space="preserve">           台灣國際造船股份有限公司</t>
    <phoneticPr fontId="3" type="noConversion"/>
  </si>
  <si>
    <t xml:space="preserve">      外交部主管</t>
    <phoneticPr fontId="3" type="noConversion"/>
  </si>
  <si>
    <t xml:space="preserve">           松鶴國際企業公司</t>
    <phoneticPr fontId="3" type="noConversion"/>
  </si>
  <si>
    <t xml:space="preserve">      教育部主管</t>
    <phoneticPr fontId="3" type="noConversion"/>
  </si>
  <si>
    <t xml:space="preserve">           香港廣邑公司</t>
    <phoneticPr fontId="3" type="noConversion"/>
  </si>
  <si>
    <t xml:space="preserve">      交通部主管</t>
    <phoneticPr fontId="3" type="noConversion"/>
  </si>
  <si>
    <t xml:space="preserve">           中華電信股份有限公司</t>
    <phoneticPr fontId="3" type="noConversion"/>
  </si>
  <si>
    <t xml:space="preserve">           陽明海運股份有限公司</t>
    <phoneticPr fontId="3" type="noConversion"/>
  </si>
  <si>
    <t xml:space="preserve">           桃園航勤股份有限公司</t>
    <phoneticPr fontId="3" type="noConversion"/>
  </si>
  <si>
    <t xml:space="preserve">           台灣航業股份有限公司</t>
    <phoneticPr fontId="3" type="noConversion"/>
  </si>
  <si>
    <t xml:space="preserve">      農業委員會主管</t>
    <phoneticPr fontId="3" type="noConversion"/>
  </si>
  <si>
    <t xml:space="preserve">           臺北農產運銷股份有限公司</t>
    <phoneticPr fontId="3" type="noConversion"/>
  </si>
  <si>
    <t xml:space="preserve">           台灣肥料股份有限公司</t>
    <phoneticPr fontId="3" type="noConversion"/>
  </si>
  <si>
    <t xml:space="preserve">           全國農業金庫股份有限公司</t>
    <phoneticPr fontId="3" type="noConversion"/>
  </si>
  <si>
    <t>二、非採權益法之股權投資</t>
    <phoneticPr fontId="3" type="noConversion"/>
  </si>
  <si>
    <t xml:space="preserve">           中美洲銀行</t>
    <phoneticPr fontId="3" type="noConversion"/>
  </si>
  <si>
    <t xml:space="preserve">           亞洲開發銀行</t>
    <phoneticPr fontId="3" type="noConversion"/>
  </si>
  <si>
    <t xml:space="preserve">           臺灣工礦股份有限公司</t>
    <phoneticPr fontId="3" type="noConversion"/>
  </si>
  <si>
    <t xml:space="preserve">           華擎機械工業股份有限公司</t>
    <phoneticPr fontId="3" type="noConversion"/>
  </si>
  <si>
    <t>三、其他長期投資</t>
    <phoneticPr fontId="3" type="noConversion"/>
  </si>
  <si>
    <t>作業基金原則採權益法評價</t>
    <phoneticPr fontId="3" type="noConversion"/>
  </si>
  <si>
    <t xml:space="preserve">   (一)作業基金</t>
    <phoneticPr fontId="3" type="noConversion"/>
  </si>
  <si>
    <t xml:space="preserve">           行政院國家發展基金</t>
    <phoneticPr fontId="3" type="noConversion"/>
  </si>
  <si>
    <t xml:space="preserve">           故宮文物藝術發展基金</t>
    <phoneticPr fontId="3" type="noConversion"/>
  </si>
  <si>
    <t xml:space="preserve">           原住民族綜合發展基金</t>
    <phoneticPr fontId="3" type="noConversion"/>
  </si>
  <si>
    <t xml:space="preserve">      考試院主管</t>
    <phoneticPr fontId="3" type="noConversion"/>
  </si>
  <si>
    <t xml:space="preserve">           考選業務基金</t>
    <phoneticPr fontId="3" type="noConversion"/>
  </si>
  <si>
    <t xml:space="preserve">      內政部主管</t>
    <phoneticPr fontId="3" type="noConversion"/>
  </si>
  <si>
    <t xml:space="preserve">           營建建設基金</t>
    <phoneticPr fontId="3" type="noConversion"/>
  </si>
  <si>
    <t xml:space="preserve">      國防部主管</t>
    <phoneticPr fontId="3" type="noConversion"/>
  </si>
  <si>
    <t xml:space="preserve">           國軍生產及服務作業基金</t>
    <phoneticPr fontId="3" type="noConversion"/>
  </si>
  <si>
    <t xml:space="preserve">           國軍老舊眷村改建基金</t>
    <phoneticPr fontId="3" type="noConversion"/>
  </si>
  <si>
    <t xml:space="preserve">           地方建設基金</t>
    <phoneticPr fontId="3" type="noConversion"/>
  </si>
  <si>
    <t xml:space="preserve">           國立大學校院校務基金(彙總)</t>
    <phoneticPr fontId="3" type="noConversion"/>
  </si>
  <si>
    <t xml:space="preserve">           國立臺灣大學附設醫院作業基金</t>
    <phoneticPr fontId="3" type="noConversion"/>
  </si>
  <si>
    <t xml:space="preserve">           國立成功大學附設醫院作業基金</t>
    <phoneticPr fontId="3" type="noConversion"/>
  </si>
  <si>
    <t xml:space="preserve">           國立陽明大學附設醫院作業基金</t>
    <phoneticPr fontId="3" type="noConversion"/>
  </si>
  <si>
    <t xml:space="preserve">           國立社教機構作業基金</t>
    <phoneticPr fontId="3" type="noConversion"/>
  </si>
  <si>
    <t xml:space="preserve">           國立高級中等學校校務基金</t>
    <phoneticPr fontId="3" type="noConversion"/>
  </si>
  <si>
    <t xml:space="preserve">      法務部主管</t>
    <phoneticPr fontId="3" type="noConversion"/>
  </si>
  <si>
    <t xml:space="preserve">           法務部矯正機關作業基金</t>
    <phoneticPr fontId="3" type="noConversion"/>
  </si>
  <si>
    <t xml:space="preserve">           經濟作業基金</t>
    <phoneticPr fontId="3" type="noConversion"/>
  </si>
  <si>
    <t xml:space="preserve">           水資源作業基金</t>
    <phoneticPr fontId="3" type="noConversion"/>
  </si>
  <si>
    <t xml:space="preserve">           交通作業基金</t>
    <phoneticPr fontId="3" type="noConversion"/>
  </si>
  <si>
    <t xml:space="preserve">      勞動部主管</t>
    <phoneticPr fontId="3" type="noConversion"/>
  </si>
  <si>
    <t xml:space="preserve">           勞工保險局作業基金</t>
    <phoneticPr fontId="3" type="noConversion"/>
  </si>
  <si>
    <t xml:space="preserve">      農業委員會主管</t>
    <phoneticPr fontId="3" type="noConversion"/>
  </si>
  <si>
    <t xml:space="preserve">           農業作業基金</t>
    <phoneticPr fontId="3" type="noConversion"/>
  </si>
  <si>
    <t xml:space="preserve">      衛生福利部主管</t>
    <phoneticPr fontId="3" type="noConversion"/>
  </si>
  <si>
    <t xml:space="preserve">           醫療藥品基金</t>
    <phoneticPr fontId="3" type="noConversion"/>
  </si>
  <si>
    <t xml:space="preserve">           國民年金保險基金</t>
    <phoneticPr fontId="3" type="noConversion"/>
  </si>
  <si>
    <t xml:space="preserve">           全民健康保險基金</t>
    <phoneticPr fontId="3" type="noConversion"/>
  </si>
  <si>
    <t xml:space="preserve">           管制藥品製藥工廠作業基金</t>
    <phoneticPr fontId="3" type="noConversion"/>
  </si>
  <si>
    <t xml:space="preserve">           國立臺灣大學附設醫院作業基金</t>
    <phoneticPr fontId="3" type="noConversion"/>
  </si>
  <si>
    <t xml:space="preserve">           國立文化機構作業基金</t>
    <phoneticPr fontId="3" type="noConversion"/>
  </si>
  <si>
    <t xml:space="preserve">      科技部主管</t>
    <phoneticPr fontId="3" type="noConversion"/>
  </si>
  <si>
    <t xml:space="preserve">      國軍退除役官兵輔導委員會主管</t>
    <phoneticPr fontId="3" type="noConversion"/>
  </si>
  <si>
    <t xml:space="preserve">           國軍退除役官兵安置基金</t>
    <phoneticPr fontId="3" type="noConversion"/>
  </si>
  <si>
    <t xml:space="preserve">           榮民醫療作業基金</t>
    <phoneticPr fontId="3" type="noConversion"/>
  </si>
  <si>
    <t xml:space="preserve">   (二)民營企業及其他</t>
    <phoneticPr fontId="3" type="noConversion"/>
  </si>
  <si>
    <t xml:space="preserve">           耀華玻璃股份有限公司管理委員會</t>
    <phoneticPr fontId="3" type="noConversion"/>
  </si>
  <si>
    <t>科目及投資事業名稱</t>
    <phoneticPr fontId="3" type="noConversion"/>
  </si>
  <si>
    <t xml:space="preserve">                中華民國108年12月31日</t>
    <phoneticPr fontId="3" type="noConversion"/>
  </si>
  <si>
    <t xml:space="preserve">           臺灣菸酒股份有限公司</t>
    <phoneticPr fontId="3" type="noConversion"/>
  </si>
  <si>
    <t xml:space="preserve">           臺北大眾捷運股份有限公司</t>
    <phoneticPr fontId="3" type="noConversion"/>
  </si>
  <si>
    <t xml:space="preserve">           可寧衛蘇伊士環境資源股份有限公司</t>
    <phoneticPr fontId="3" type="noConversion"/>
  </si>
  <si>
    <t xml:space="preserve">           科學園區管理局作業基金</t>
    <phoneticPr fontId="3" type="noConversion"/>
  </si>
  <si>
    <t>投資比率3.28%
，採成本法評價</t>
    <phoneticPr fontId="3" type="noConversion"/>
  </si>
  <si>
    <t>中央政府總決算</t>
    <phoneticPr fontId="3" type="noConversion"/>
  </si>
  <si>
    <t xml:space="preserve">      交通部主管</t>
    <phoneticPr fontId="3" type="noConversion"/>
  </si>
  <si>
    <t xml:space="preserve">           交通部臺灣鐵路管理局</t>
    <phoneticPr fontId="3" type="noConversion"/>
  </si>
  <si>
    <t xml:space="preserve">   民營企業及其他</t>
    <phoneticPr fontId="3" type="noConversion"/>
  </si>
  <si>
    <t>總                計</t>
    <phoneticPr fontId="3" type="noConversion"/>
  </si>
  <si>
    <r>
      <t>資本資產表科目明細表</t>
    </r>
    <r>
      <rPr>
        <sz val="16"/>
        <rFont val="新細明體"/>
        <family val="1"/>
        <charset val="136"/>
      </rPr>
      <t>—</t>
    </r>
    <r>
      <rPr>
        <sz val="16"/>
        <rFont val="標楷體"/>
        <family val="4"/>
        <charset val="136"/>
      </rPr>
      <t>長期投資</t>
    </r>
    <phoneticPr fontId="3" type="noConversion"/>
  </si>
  <si>
    <r>
      <t xml:space="preserve">備註：1.107年度資本資產表科目明細表—長期投資原列財政部投資之國有財產開發基金於本年度起裁撤。
 　　   2.有關特別預算帳列長期投資資訊如下：
              (1)中央政府前瞻基礎建設計畫第1期特別決算—採權益法之股權投資：交通部投資臺灣鐵路管理
                  局3,767,562,449.70元。
              (2)中央政府前瞻基礎建設計畫第2期特別預算
                 </t>
    </r>
    <r>
      <rPr>
        <sz val="12"/>
        <rFont val="新細明體"/>
        <family val="1"/>
        <charset val="136"/>
      </rPr>
      <t>①採權益法之股權投資：</t>
    </r>
    <r>
      <rPr>
        <sz val="12"/>
        <rFont val="新細明體"/>
        <family val="1"/>
        <charset val="136"/>
        <scheme val="major"/>
      </rPr>
      <t>交通部投資臺灣鐵路管理局4,730,383,964.63元。
                 ②其他長期投資：教育部主管國立大學校院校務基金(彙總)767,871,723.74元及國立高級中等學校校
                     務基金1,271,556,449.60元。
                 ③以上合計6,769,812,137.97 元。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</si>
</sst>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.00_ "/>
    <numFmt numFmtId="177" formatCode="_-* #,##0_-;\-* #,##0_-;_-* &quot;-&quot;??_-;_-@_-"/>
    <numFmt numFmtId="178" formatCode="#,##0_ "/>
  </numFmts>
  <fonts count="34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5"/>
      <name val="新細明體"/>
      <family val="1"/>
      <charset val="136"/>
    </font>
    <font>
      <sz val="8"/>
      <name val="新細明體"/>
      <family val="1"/>
      <charset val="136"/>
    </font>
    <font>
      <sz val="17"/>
      <name val="新細明體"/>
      <family val="1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9"/>
      <name val="Arial"/>
      <family val="2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細明體"/>
      <family val="3"/>
      <charset val="136"/>
    </font>
    <font>
      <sz val="9"/>
      <name val="細明體"/>
      <family val="3"/>
      <charset val="136"/>
    </font>
    <font>
      <sz val="6"/>
      <name val="Arial"/>
      <family val="2"/>
    </font>
    <font>
      <sz val="8"/>
      <color indexed="8"/>
      <name val="Arial"/>
      <family val="2"/>
    </font>
    <font>
      <sz val="9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b/>
      <sz val="9"/>
      <name val="Arial"/>
      <family val="2"/>
    </font>
    <font>
      <sz val="8"/>
      <name val="細明體"/>
      <family val="3"/>
      <charset val="136"/>
    </font>
    <font>
      <sz val="6"/>
      <name val="細明體"/>
      <family val="3"/>
      <charset val="136"/>
    </font>
    <font>
      <b/>
      <sz val="10"/>
      <color indexed="8"/>
      <name val="Arial"/>
      <family val="2"/>
    </font>
    <font>
      <b/>
      <sz val="9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7"/>
      <color indexed="8"/>
      <name val="Arial"/>
      <family val="2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176" fontId="12" fillId="0" borderId="7" xfId="0" applyNumberFormat="1" applyFont="1" applyFill="1" applyBorder="1" applyAlignment="1">
      <alignment horizontal="right" vertical="top" wrapText="1"/>
    </xf>
    <xf numFmtId="176" fontId="12" fillId="0" borderId="8" xfId="0" applyNumberFormat="1" applyFont="1" applyFill="1" applyBorder="1" applyAlignment="1">
      <alignment horizontal="right" vertical="top" wrapText="1"/>
    </xf>
    <xf numFmtId="176" fontId="12" fillId="0" borderId="9" xfId="0" applyNumberFormat="1" applyFont="1" applyFill="1" applyBorder="1" applyAlignment="1">
      <alignment horizontal="right" vertical="top" wrapText="1" indent="1"/>
    </xf>
    <xf numFmtId="177" fontId="12" fillId="0" borderId="10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176" fontId="12" fillId="0" borderId="11" xfId="0" applyNumberFormat="1" applyFont="1" applyFill="1" applyBorder="1" applyAlignment="1">
      <alignment horizontal="right" vertical="top" wrapText="1"/>
    </xf>
    <xf numFmtId="176" fontId="12" fillId="0" borderId="0" xfId="0" applyNumberFormat="1" applyFont="1" applyFill="1" applyBorder="1" applyAlignment="1">
      <alignment horizontal="right" vertical="top" wrapText="1"/>
    </xf>
    <xf numFmtId="176" fontId="12" fillId="0" borderId="12" xfId="0" applyNumberFormat="1" applyFont="1" applyFill="1" applyBorder="1" applyAlignment="1">
      <alignment horizontal="right" vertical="top" wrapText="1" indent="1"/>
    </xf>
    <xf numFmtId="177" fontId="12" fillId="0" borderId="13" xfId="0" applyNumberFormat="1" applyFont="1" applyFill="1" applyBorder="1" applyAlignment="1">
      <alignment horizontal="right" vertical="top" wrapText="1"/>
    </xf>
    <xf numFmtId="178" fontId="12" fillId="0" borderId="11" xfId="0" applyNumberFormat="1" applyFont="1" applyFill="1" applyBorder="1" applyAlignment="1">
      <alignment horizontal="right" vertical="top"/>
    </xf>
    <xf numFmtId="49" fontId="15" fillId="0" borderId="0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49" fontId="20" fillId="0" borderId="0" xfId="0" applyNumberFormat="1" applyFont="1" applyFill="1" applyBorder="1" applyAlignment="1">
      <alignment vertical="top" wrapText="1"/>
    </xf>
    <xf numFmtId="43" fontId="12" fillId="0" borderId="0" xfId="0" applyNumberFormat="1" applyFont="1" applyFill="1" applyBorder="1" applyAlignment="1">
      <alignment horizontal="left" vertical="top" wrapText="1"/>
    </xf>
    <xf numFmtId="178" fontId="21" fillId="0" borderId="11" xfId="0" applyNumberFormat="1" applyFont="1" applyFill="1" applyBorder="1" applyAlignment="1">
      <alignment horizontal="left" vertical="top"/>
    </xf>
    <xf numFmtId="178" fontId="22" fillId="0" borderId="1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6" fontId="12" fillId="0" borderId="4" xfId="0" applyNumberFormat="1" applyFont="1" applyFill="1" applyBorder="1" applyAlignment="1">
      <alignment horizontal="right" vertical="top" wrapText="1"/>
    </xf>
    <xf numFmtId="176" fontId="12" fillId="0" borderId="1" xfId="0" applyNumberFormat="1" applyFont="1" applyFill="1" applyBorder="1" applyAlignment="1">
      <alignment horizontal="right" vertical="top" wrapText="1"/>
    </xf>
    <xf numFmtId="176" fontId="12" fillId="0" borderId="14" xfId="0" applyNumberFormat="1" applyFont="1" applyFill="1" applyBorder="1" applyAlignment="1">
      <alignment horizontal="right" vertical="top" wrapText="1" indent="1"/>
    </xf>
    <xf numFmtId="177" fontId="12" fillId="0" borderId="5" xfId="0" applyNumberFormat="1" applyFont="1" applyFill="1" applyBorder="1" applyAlignment="1">
      <alignment horizontal="right" vertical="top" wrapText="1"/>
    </xf>
    <xf numFmtId="178" fontId="12" fillId="0" borderId="4" xfId="0" applyNumberFormat="1" applyFont="1" applyFill="1" applyBorder="1" applyAlignment="1">
      <alignment horizontal="right" vertical="top"/>
    </xf>
    <xf numFmtId="178" fontId="22" fillId="0" borderId="11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176" fontId="12" fillId="0" borderId="0" xfId="0" applyNumberFormat="1" applyFont="1" applyFill="1" applyBorder="1" applyAlignment="1">
      <alignment horizontal="right" vertical="top" wrapText="1" indent="1"/>
    </xf>
    <xf numFmtId="49" fontId="24" fillId="0" borderId="6" xfId="0" applyNumberFormat="1" applyFont="1" applyFill="1" applyBorder="1" applyAlignment="1">
      <alignment horizontal="left" vertical="top" wrapText="1"/>
    </xf>
    <xf numFmtId="43" fontId="12" fillId="0" borderId="0" xfId="0" applyNumberFormat="1" applyFont="1" applyFill="1" applyBorder="1" applyAlignment="1">
      <alignment horizontal="right" vertical="top" wrapText="1"/>
    </xf>
    <xf numFmtId="178" fontId="24" fillId="0" borderId="11" xfId="0" applyNumberFormat="1" applyFont="1" applyFill="1" applyBorder="1" applyAlignment="1">
      <alignment horizontal="right" vertical="top"/>
    </xf>
    <xf numFmtId="178" fontId="25" fillId="0" borderId="1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right" vertical="top" wrapText="1"/>
    </xf>
    <xf numFmtId="178" fontId="25" fillId="0" borderId="4" xfId="0" applyNumberFormat="1" applyFont="1" applyFill="1" applyBorder="1" applyAlignment="1">
      <alignment horizontal="left" vertical="top" wrapText="1"/>
    </xf>
    <xf numFmtId="178" fontId="24" fillId="0" borderId="11" xfId="0" applyNumberFormat="1" applyFont="1" applyFill="1" applyBorder="1" applyAlignment="1">
      <alignment horizontal="lef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178" fontId="27" fillId="0" borderId="11" xfId="0" applyNumberFormat="1" applyFont="1" applyFill="1" applyBorder="1" applyAlignment="1">
      <alignment horizontal="left" vertical="top" wrapText="1"/>
    </xf>
    <xf numFmtId="178" fontId="21" fillId="0" borderId="11" xfId="0" applyNumberFormat="1" applyFont="1" applyFill="1" applyBorder="1" applyAlignment="1">
      <alignment horizontal="right" vertical="top"/>
    </xf>
    <xf numFmtId="178" fontId="28" fillId="0" borderId="11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76" fontId="12" fillId="0" borderId="8" xfId="0" applyNumberFormat="1" applyFont="1" applyFill="1" applyBorder="1" applyAlignment="1">
      <alignment horizontal="right" vertical="top" wrapText="1" indent="1"/>
    </xf>
    <xf numFmtId="178" fontId="12" fillId="0" borderId="7" xfId="0" applyNumberFormat="1" applyFont="1" applyFill="1" applyBorder="1" applyAlignment="1">
      <alignment horizontal="right" vertical="top"/>
    </xf>
    <xf numFmtId="49" fontId="29" fillId="0" borderId="0" xfId="0" applyNumberFormat="1" applyFont="1" applyFill="1" applyBorder="1" applyAlignment="1">
      <alignment vertical="top" wrapText="1"/>
    </xf>
    <xf numFmtId="43" fontId="12" fillId="0" borderId="5" xfId="0" applyNumberFormat="1" applyFont="1" applyFill="1" applyBorder="1" applyAlignment="1">
      <alignment horizontal="right" vertical="top" wrapText="1"/>
    </xf>
    <xf numFmtId="178" fontId="12" fillId="0" borderId="4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vertical="center" wrapText="1"/>
    </xf>
    <xf numFmtId="178" fontId="32" fillId="0" borderId="0" xfId="0" applyNumberFormat="1" applyFont="1" applyFill="1" applyBorder="1" applyAlignment="1">
      <alignment horizontal="right" vertical="center" wrapText="1"/>
    </xf>
    <xf numFmtId="178" fontId="32" fillId="0" borderId="0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vertical="top" wrapText="1"/>
    </xf>
    <xf numFmtId="4" fontId="18" fillId="2" borderId="0" xfId="0" applyNumberFormat="1" applyFont="1" applyFill="1" applyBorder="1" applyAlignment="1">
      <alignment horizontal="right" vertical="top" wrapText="1"/>
    </xf>
    <xf numFmtId="43" fontId="12" fillId="0" borderId="0" xfId="0" applyNumberFormat="1" applyFont="1" applyFill="1" applyBorder="1" applyAlignment="1">
      <alignment horizontal="right" vertical="top" wrapText="1" indent="1"/>
    </xf>
    <xf numFmtId="43" fontId="12" fillId="0" borderId="12" xfId="0" applyNumberFormat="1" applyFont="1" applyFill="1" applyBorder="1" applyAlignment="1">
      <alignment horizontal="right" vertical="top" wrapText="1" indent="1"/>
    </xf>
    <xf numFmtId="176" fontId="26" fillId="0" borderId="4" xfId="0" applyNumberFormat="1" applyFont="1" applyFill="1" applyBorder="1" applyAlignment="1">
      <alignment horizontal="right" wrapText="1"/>
    </xf>
    <xf numFmtId="176" fontId="26" fillId="0" borderId="1" xfId="0" applyNumberFormat="1" applyFont="1" applyFill="1" applyBorder="1" applyAlignment="1">
      <alignment horizontal="right" wrapText="1"/>
    </xf>
    <xf numFmtId="176" fontId="26" fillId="0" borderId="14" xfId="0" applyNumberFormat="1" applyFont="1" applyFill="1" applyBorder="1" applyAlignment="1">
      <alignment horizontal="right" wrapText="1" indent="1"/>
    </xf>
    <xf numFmtId="49" fontId="30" fillId="0" borderId="2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showGridLines="0" tabSelected="1" zoomScaleNormal="100" zoomScaleSheetLayoutView="100" workbookViewId="0">
      <selection activeCell="B83" sqref="B83"/>
    </sheetView>
  </sheetViews>
  <sheetFormatPr defaultColWidth="9" defaultRowHeight="30" customHeight="1"/>
  <cols>
    <col min="1" max="1" width="31.5" style="69" customWidth="1"/>
    <col min="2" max="2" width="19" style="70" customWidth="1"/>
    <col min="3" max="3" width="18.125" style="71" customWidth="1"/>
    <col min="4" max="4" width="19.125" style="69" customWidth="1"/>
    <col min="5" max="5" width="15.5" style="70" customWidth="1"/>
    <col min="6" max="6" width="12.5" style="71" customWidth="1"/>
    <col min="7" max="7" width="4.625" style="67" customWidth="1"/>
    <col min="8" max="8" width="5.375" style="68" customWidth="1"/>
    <col min="9" max="16384" width="9" style="67"/>
  </cols>
  <sheetData>
    <row r="1" spans="1:8" s="1" customFormat="1" ht="21.4" customHeight="1">
      <c r="A1" s="81" t="s">
        <v>118</v>
      </c>
      <c r="B1" s="82"/>
      <c r="C1" s="82"/>
      <c r="D1" s="82"/>
      <c r="E1" s="82"/>
      <c r="F1" s="82"/>
      <c r="H1" s="2"/>
    </row>
    <row r="2" spans="1:8" s="3" customFormat="1" ht="24.75">
      <c r="A2" s="83" t="s">
        <v>123</v>
      </c>
      <c r="B2" s="84"/>
      <c r="C2" s="84"/>
      <c r="D2" s="84"/>
      <c r="E2" s="84"/>
      <c r="F2" s="84"/>
      <c r="H2" s="2"/>
    </row>
    <row r="3" spans="1:8" s="8" customFormat="1" ht="24" customHeight="1">
      <c r="A3" s="4"/>
      <c r="B3" s="5" t="s">
        <v>112</v>
      </c>
      <c r="C3" s="6"/>
      <c r="D3" s="6"/>
      <c r="E3" s="6"/>
      <c r="F3" s="7" t="s">
        <v>0</v>
      </c>
      <c r="H3" s="9"/>
    </row>
    <row r="4" spans="1:8" s="14" customFormat="1" ht="34.9" customHeight="1">
      <c r="A4" s="10" t="s">
        <v>111</v>
      </c>
      <c r="B4" s="11" t="s">
        <v>1</v>
      </c>
      <c r="C4" s="11" t="s">
        <v>2</v>
      </c>
      <c r="D4" s="12" t="s">
        <v>3</v>
      </c>
      <c r="E4" s="13" t="s">
        <v>4</v>
      </c>
      <c r="F4" s="12" t="s">
        <v>5</v>
      </c>
      <c r="H4" s="15"/>
    </row>
    <row r="5" spans="1:8" s="22" customFormat="1" ht="26.25" customHeight="1">
      <c r="A5" s="16" t="s">
        <v>6</v>
      </c>
      <c r="B5" s="17">
        <f>B6+B32</f>
        <v>1359743821567.5</v>
      </c>
      <c r="C5" s="18">
        <f>C6+C32</f>
        <v>2668927705251.3999</v>
      </c>
      <c r="D5" s="19">
        <f>B5+C5</f>
        <v>4028671526818.8999</v>
      </c>
      <c r="E5" s="20"/>
      <c r="F5" s="21"/>
    </row>
    <row r="6" spans="1:8" s="28" customFormat="1" ht="26.25" customHeight="1">
      <c r="A6" s="16" t="s">
        <v>7</v>
      </c>
      <c r="B6" s="23">
        <f>B7+B14+B9+B20+B30+B26+B28</f>
        <v>1260743851618.5</v>
      </c>
      <c r="C6" s="24">
        <f>C7+C14+C9+C20+C30+C26+C28</f>
        <v>2394532360079.6899</v>
      </c>
      <c r="D6" s="25">
        <f>B6+C6</f>
        <v>3655276211698.1899</v>
      </c>
      <c r="E6" s="26"/>
      <c r="F6" s="27" t="s">
        <v>8</v>
      </c>
      <c r="H6" s="29"/>
    </row>
    <row r="7" spans="1:8" s="28" customFormat="1" ht="26.25" customHeight="1">
      <c r="A7" s="16" t="s">
        <v>9</v>
      </c>
      <c r="B7" s="23">
        <f>B8</f>
        <v>80000000000</v>
      </c>
      <c r="C7" s="24">
        <f>C8</f>
        <v>1042788586217.99</v>
      </c>
      <c r="D7" s="25">
        <f>SUM(B7:C7)</f>
        <v>1122788586217.99</v>
      </c>
      <c r="E7" s="26"/>
      <c r="F7" s="27"/>
      <c r="H7" s="29"/>
    </row>
    <row r="8" spans="1:8" s="30" customFormat="1" ht="26.25" customHeight="1">
      <c r="A8" s="16" t="s">
        <v>10</v>
      </c>
      <c r="B8" s="23">
        <v>80000000000</v>
      </c>
      <c r="C8" s="24">
        <v>1042788586217.99</v>
      </c>
      <c r="D8" s="25">
        <f t="shared" ref="D8:D31" si="0">SUM(B8:C8)</f>
        <v>1122788586217.99</v>
      </c>
      <c r="E8" s="26"/>
      <c r="F8" s="27"/>
      <c r="H8" s="31"/>
    </row>
    <row r="9" spans="1:8" s="28" customFormat="1" ht="26.25" customHeight="1">
      <c r="A9" s="16" t="s">
        <v>11</v>
      </c>
      <c r="B9" s="23">
        <f>SUM(B10:B13)</f>
        <v>193464074730</v>
      </c>
      <c r="C9" s="24">
        <f>SUM(C10:C13)</f>
        <v>449993498111.30994</v>
      </c>
      <c r="D9" s="25">
        <f t="shared" si="0"/>
        <v>643457572841.30994</v>
      </c>
      <c r="E9" s="26"/>
      <c r="F9" s="27"/>
      <c r="H9" s="32"/>
    </row>
    <row r="10" spans="1:8" s="30" customFormat="1" ht="26.25" customHeight="1">
      <c r="A10" s="16" t="s">
        <v>12</v>
      </c>
      <c r="B10" s="23">
        <v>90000000000</v>
      </c>
      <c r="C10" s="24">
        <v>284767812025.98999</v>
      </c>
      <c r="D10" s="25">
        <f t="shared" si="0"/>
        <v>374767812025.98999</v>
      </c>
      <c r="E10" s="26">
        <v>10312500000</v>
      </c>
      <c r="F10" s="27"/>
      <c r="G10" s="33"/>
      <c r="H10" s="31"/>
    </row>
    <row r="11" spans="1:8" s="30" customFormat="1" ht="26.25" customHeight="1">
      <c r="A11" s="16" t="s">
        <v>13</v>
      </c>
      <c r="B11" s="23">
        <v>58949075000</v>
      </c>
      <c r="C11" s="24">
        <v>109212843086.84</v>
      </c>
      <c r="D11" s="25">
        <f t="shared" si="0"/>
        <v>168161918086.84</v>
      </c>
      <c r="E11" s="26">
        <v>7320000000</v>
      </c>
      <c r="F11" s="27"/>
      <c r="H11" s="31"/>
    </row>
    <row r="12" spans="1:8" s="30" customFormat="1" ht="26.25" customHeight="1">
      <c r="A12" s="16" t="s">
        <v>14</v>
      </c>
      <c r="B12" s="23">
        <v>660000000</v>
      </c>
      <c r="C12" s="24">
        <v>335370759</v>
      </c>
      <c r="D12" s="25">
        <f>SUM(B12:C12)</f>
        <v>995370759</v>
      </c>
      <c r="E12" s="26"/>
      <c r="F12" s="27"/>
      <c r="H12" s="31"/>
    </row>
    <row r="13" spans="1:8" s="30" customFormat="1" ht="26.25" customHeight="1">
      <c r="A13" s="16" t="s">
        <v>113</v>
      </c>
      <c r="B13" s="23">
        <v>43854999730</v>
      </c>
      <c r="C13" s="24">
        <v>55677472239.479996</v>
      </c>
      <c r="D13" s="25">
        <f>SUM(B13:C13)</f>
        <v>99532471969.479996</v>
      </c>
      <c r="E13" s="26">
        <v>4385499973</v>
      </c>
      <c r="F13" s="27"/>
      <c r="G13" s="33"/>
      <c r="H13" s="31"/>
    </row>
    <row r="14" spans="1:8" s="28" customFormat="1" ht="26.25" customHeight="1">
      <c r="A14" s="16" t="s">
        <v>15</v>
      </c>
      <c r="B14" s="23">
        <f>SUM(B15:B19)</f>
        <v>613706602718</v>
      </c>
      <c r="C14" s="24">
        <f>SUM(C15:C19)</f>
        <v>524080721645.25</v>
      </c>
      <c r="D14" s="25">
        <f t="shared" si="0"/>
        <v>1137787324363.25</v>
      </c>
      <c r="E14" s="26"/>
      <c r="F14" s="27"/>
      <c r="H14" s="32"/>
    </row>
    <row r="15" spans="1:8" s="30" customFormat="1" ht="26.25" customHeight="1">
      <c r="A15" s="16" t="s">
        <v>16</v>
      </c>
      <c r="B15" s="23">
        <v>47028862170</v>
      </c>
      <c r="C15" s="24">
        <v>337248391701.81</v>
      </c>
      <c r="D15" s="25">
        <f t="shared" si="0"/>
        <v>384277253871.81</v>
      </c>
      <c r="E15" s="26">
        <v>4702886217</v>
      </c>
      <c r="F15" s="27"/>
      <c r="G15" s="33"/>
      <c r="H15" s="31"/>
    </row>
    <row r="16" spans="1:8" s="30" customFormat="1" ht="26.25" customHeight="1">
      <c r="A16" s="16" t="s">
        <v>17</v>
      </c>
      <c r="B16" s="23">
        <v>130100000000</v>
      </c>
      <c r="C16" s="24">
        <v>176099379188.88</v>
      </c>
      <c r="D16" s="25">
        <f t="shared" si="0"/>
        <v>306199379188.88</v>
      </c>
      <c r="E16" s="26">
        <v>13010000000</v>
      </c>
      <c r="F16" s="27"/>
      <c r="G16" s="33"/>
      <c r="H16" s="31"/>
    </row>
    <row r="17" spans="1:8" s="30" customFormat="1" ht="26.25" customHeight="1">
      <c r="A17" s="16" t="s">
        <v>18</v>
      </c>
      <c r="B17" s="23">
        <v>310325665070</v>
      </c>
      <c r="C17" s="24">
        <v>-23558024882.599998</v>
      </c>
      <c r="D17" s="25">
        <f t="shared" si="0"/>
        <v>286767640187.40002</v>
      </c>
      <c r="E17" s="26">
        <v>31032566507</v>
      </c>
      <c r="F17" s="27"/>
      <c r="G17" s="33"/>
      <c r="H17" s="31"/>
    </row>
    <row r="18" spans="1:8" s="30" customFormat="1" ht="26.25" customHeight="1">
      <c r="A18" s="16" t="s">
        <v>19</v>
      </c>
      <c r="B18" s="23">
        <v>123905152478</v>
      </c>
      <c r="C18" s="24">
        <v>36637898637.160004</v>
      </c>
      <c r="D18" s="25">
        <f t="shared" si="0"/>
        <v>160543051115.16</v>
      </c>
      <c r="E18" s="26">
        <v>123905152</v>
      </c>
      <c r="F18" s="27"/>
      <c r="G18" s="33"/>
      <c r="H18" s="31"/>
    </row>
    <row r="19" spans="1:8" s="30" customFormat="1" ht="26.25" customHeight="1">
      <c r="A19" s="16" t="s">
        <v>20</v>
      </c>
      <c r="B19" s="23">
        <v>2346923000</v>
      </c>
      <c r="C19" s="24">
        <v>-2346923000</v>
      </c>
      <c r="D19" s="34">
        <f t="shared" si="0"/>
        <v>0</v>
      </c>
      <c r="E19" s="26">
        <v>234692300</v>
      </c>
      <c r="F19" s="35" t="s">
        <v>21</v>
      </c>
      <c r="H19" s="31"/>
    </row>
    <row r="20" spans="1:8" s="28" customFormat="1" ht="26.25" customHeight="1">
      <c r="A20" s="16" t="s">
        <v>119</v>
      </c>
      <c r="B20" s="23">
        <f>SUM(B21:B25)</f>
        <v>364382744870.5</v>
      </c>
      <c r="C20" s="24">
        <f>SUM(C21:C25)</f>
        <v>381178010416.37</v>
      </c>
      <c r="D20" s="25">
        <f>SUM(B20:C20)</f>
        <v>745560755286.87</v>
      </c>
      <c r="E20" s="26"/>
      <c r="F20" s="27"/>
      <c r="H20" s="32"/>
    </row>
    <row r="21" spans="1:8" s="30" customFormat="1" ht="26.25" customHeight="1">
      <c r="A21" s="16" t="s">
        <v>22</v>
      </c>
      <c r="B21" s="23">
        <v>72082000000</v>
      </c>
      <c r="C21" s="24">
        <v>122057651009.64001</v>
      </c>
      <c r="D21" s="25">
        <f t="shared" si="0"/>
        <v>194139651009.64001</v>
      </c>
      <c r="E21" s="26">
        <v>7237600000</v>
      </c>
      <c r="F21" s="27"/>
      <c r="G21" s="33"/>
      <c r="H21" s="31"/>
    </row>
    <row r="22" spans="1:8" s="30" customFormat="1" ht="26.25" customHeight="1">
      <c r="A22" s="16" t="s">
        <v>120</v>
      </c>
      <c r="B22" s="23">
        <f>190956751099.5+1745738773</f>
        <v>192702489872.5</v>
      </c>
      <c r="C22" s="24">
        <f>219163352453.03+2021823676.7</f>
        <v>221185176129.73001</v>
      </c>
      <c r="D22" s="25">
        <f t="shared" si="0"/>
        <v>413887666002.22998</v>
      </c>
      <c r="E22" s="26"/>
      <c r="F22" s="27"/>
      <c r="G22" s="33"/>
      <c r="H22" s="31"/>
    </row>
    <row r="23" spans="1:8" s="30" customFormat="1" ht="26.25" customHeight="1">
      <c r="A23" s="16" t="s">
        <v>23</v>
      </c>
      <c r="B23" s="23">
        <v>65000000000</v>
      </c>
      <c r="C23" s="24">
        <v>30083602872</v>
      </c>
      <c r="D23" s="25">
        <f t="shared" si="0"/>
        <v>95083602872</v>
      </c>
      <c r="E23" s="26">
        <v>6500000000</v>
      </c>
      <c r="F23" s="27"/>
      <c r="G23" s="33"/>
      <c r="H23" s="31"/>
    </row>
    <row r="24" spans="1:8" s="30" customFormat="1" ht="26.25" customHeight="1">
      <c r="A24" s="16" t="s">
        <v>24</v>
      </c>
      <c r="B24" s="23">
        <v>24832463440</v>
      </c>
      <c r="C24" s="24">
        <v>17256742230</v>
      </c>
      <c r="D24" s="25">
        <f t="shared" si="0"/>
        <v>42089205670</v>
      </c>
      <c r="E24" s="26">
        <v>2483246344</v>
      </c>
      <c r="F24" s="27"/>
      <c r="G24" s="33"/>
      <c r="H24" s="31"/>
    </row>
    <row r="25" spans="1:8" s="72" customFormat="1" ht="26.25" customHeight="1">
      <c r="A25" s="16" t="s">
        <v>25</v>
      </c>
      <c r="B25" s="23">
        <v>9765791558</v>
      </c>
      <c r="C25" s="24">
        <v>-9405161825</v>
      </c>
      <c r="D25" s="25">
        <f t="shared" si="0"/>
        <v>360629733</v>
      </c>
      <c r="E25" s="26">
        <v>1033230000</v>
      </c>
      <c r="F25" s="35" t="s">
        <v>21</v>
      </c>
      <c r="H25" s="73"/>
    </row>
    <row r="26" spans="1:8" s="28" customFormat="1" ht="26.25" customHeight="1">
      <c r="A26" s="16" t="s">
        <v>26</v>
      </c>
      <c r="B26" s="23">
        <f>B27</f>
        <v>588614730</v>
      </c>
      <c r="C26" s="24">
        <f>C27</f>
        <v>-588614730</v>
      </c>
      <c r="D26" s="34">
        <f t="shared" si="0"/>
        <v>0</v>
      </c>
      <c r="E26" s="26"/>
      <c r="F26" s="27"/>
      <c r="H26" s="32"/>
    </row>
    <row r="27" spans="1:8" s="30" customFormat="1" ht="26.25" customHeight="1">
      <c r="A27" s="16" t="s">
        <v>27</v>
      </c>
      <c r="B27" s="23">
        <v>588614730</v>
      </c>
      <c r="C27" s="24">
        <v>-588614730</v>
      </c>
      <c r="D27" s="34">
        <f t="shared" si="0"/>
        <v>0</v>
      </c>
      <c r="E27" s="26">
        <v>58861473</v>
      </c>
      <c r="F27" s="35" t="s">
        <v>28</v>
      </c>
      <c r="H27" s="31"/>
    </row>
    <row r="28" spans="1:8" s="28" customFormat="1" ht="26.25" customHeight="1">
      <c r="A28" s="16" t="s">
        <v>29</v>
      </c>
      <c r="B28" s="23">
        <f>B29</f>
        <v>5095275200</v>
      </c>
      <c r="C28" s="24">
        <f>C29</f>
        <v>586697788.77000046</v>
      </c>
      <c r="D28" s="25">
        <f t="shared" si="0"/>
        <v>5681972988.7700005</v>
      </c>
      <c r="E28" s="26"/>
      <c r="F28" s="27"/>
      <c r="H28" s="32"/>
    </row>
    <row r="29" spans="1:8" s="30" customFormat="1" ht="26.25" customHeight="1">
      <c r="A29" s="16" t="s">
        <v>30</v>
      </c>
      <c r="B29" s="23">
        <v>5095275200</v>
      </c>
      <c r="C29" s="24">
        <v>586697788.77000046</v>
      </c>
      <c r="D29" s="25">
        <f t="shared" si="0"/>
        <v>5681972988.7700005</v>
      </c>
      <c r="E29" s="26">
        <v>509526900</v>
      </c>
      <c r="F29" s="36"/>
      <c r="H29" s="31"/>
    </row>
    <row r="30" spans="1:8" s="28" customFormat="1" ht="26.25" customHeight="1">
      <c r="A30" s="16" t="s">
        <v>31</v>
      </c>
      <c r="B30" s="23">
        <f>B31</f>
        <v>3506539370</v>
      </c>
      <c r="C30" s="24">
        <f>C31</f>
        <v>-3506539370</v>
      </c>
      <c r="D30" s="34">
        <f t="shared" si="0"/>
        <v>0</v>
      </c>
      <c r="E30" s="26"/>
      <c r="F30" s="27"/>
      <c r="H30" s="32"/>
    </row>
    <row r="31" spans="1:8" s="30" customFormat="1" ht="26.25" customHeight="1">
      <c r="A31" s="16" t="s">
        <v>32</v>
      </c>
      <c r="B31" s="23">
        <v>3506539370</v>
      </c>
      <c r="C31" s="24">
        <v>-3506539370</v>
      </c>
      <c r="D31" s="34">
        <f t="shared" si="0"/>
        <v>0</v>
      </c>
      <c r="E31" s="26">
        <v>350653937</v>
      </c>
      <c r="F31" s="35" t="s">
        <v>21</v>
      </c>
      <c r="H31" s="31"/>
    </row>
    <row r="32" spans="1:8" s="28" customFormat="1" ht="26.25" customHeight="1">
      <c r="A32" s="16" t="s">
        <v>33</v>
      </c>
      <c r="B32" s="23">
        <f>B35+B44+B55+B60+B33+B51+B53</f>
        <v>98999969949</v>
      </c>
      <c r="C32" s="24">
        <f>C35+C44+C55+C60+C33+C51+C53</f>
        <v>274395345171.70996</v>
      </c>
      <c r="D32" s="25">
        <f>B32+C32</f>
        <v>373395315120.70996</v>
      </c>
      <c r="E32" s="26"/>
      <c r="F32" s="27" t="s">
        <v>34</v>
      </c>
      <c r="H32" s="29"/>
    </row>
    <row r="33" spans="1:8" s="28" customFormat="1" ht="26.25" customHeight="1">
      <c r="A33" s="16" t="s">
        <v>35</v>
      </c>
      <c r="B33" s="23">
        <f>B34</f>
        <v>1646556</v>
      </c>
      <c r="C33" s="24">
        <f>C34</f>
        <v>-1646511.2</v>
      </c>
      <c r="D33" s="25">
        <f>SUM(B33:C33)</f>
        <v>44.800000000046566</v>
      </c>
      <c r="E33" s="26"/>
      <c r="F33" s="27"/>
      <c r="H33" s="29"/>
    </row>
    <row r="34" spans="1:8" s="30" customFormat="1" ht="26.25" customHeight="1">
      <c r="A34" s="37" t="s">
        <v>36</v>
      </c>
      <c r="B34" s="23">
        <v>1646556</v>
      </c>
      <c r="C34" s="24">
        <v>-1646511.2</v>
      </c>
      <c r="D34" s="25">
        <f>SUM(B34:C34)</f>
        <v>44.800000000046566</v>
      </c>
      <c r="E34" s="26">
        <v>2</v>
      </c>
      <c r="F34" s="27"/>
      <c r="H34" s="31"/>
    </row>
    <row r="35" spans="1:8" s="28" customFormat="1" ht="26.25" customHeight="1">
      <c r="A35" s="16" t="s">
        <v>11</v>
      </c>
      <c r="B35" s="23">
        <f>SUM(B36:B43)</f>
        <v>44432964270</v>
      </c>
      <c r="C35" s="24">
        <f>SUM(C36:C43)</f>
        <v>93924051867.880005</v>
      </c>
      <c r="D35" s="25">
        <f>SUM(D36:D43)</f>
        <v>138357016137.88</v>
      </c>
      <c r="E35" s="26"/>
      <c r="F35" s="27"/>
      <c r="H35" s="29"/>
    </row>
    <row r="36" spans="1:8" s="30" customFormat="1" ht="26.25" customHeight="1">
      <c r="A36" s="16" t="s">
        <v>37</v>
      </c>
      <c r="B36" s="23">
        <v>8952962580</v>
      </c>
      <c r="C36" s="24">
        <v>18277885171.380001</v>
      </c>
      <c r="D36" s="25">
        <f t="shared" ref="D36:D43" si="1">SUM(B36:C36)</f>
        <v>27230847751.380001</v>
      </c>
      <c r="E36" s="26">
        <v>1143043883</v>
      </c>
      <c r="F36" s="27"/>
      <c r="H36" s="38"/>
    </row>
    <row r="37" spans="1:8" s="30" customFormat="1" ht="24" customHeight="1">
      <c r="A37" s="39" t="s">
        <v>38</v>
      </c>
      <c r="B37" s="40">
        <v>522913360</v>
      </c>
      <c r="C37" s="41">
        <v>268987128.66000003</v>
      </c>
      <c r="D37" s="42">
        <f t="shared" si="1"/>
        <v>791900488.66000009</v>
      </c>
      <c r="E37" s="43">
        <v>54162436</v>
      </c>
      <c r="F37" s="44"/>
      <c r="H37" s="38"/>
    </row>
    <row r="38" spans="1:8" s="30" customFormat="1" ht="24" customHeight="1">
      <c r="A38" s="16" t="s">
        <v>39</v>
      </c>
      <c r="B38" s="23">
        <v>7841660130</v>
      </c>
      <c r="C38" s="24">
        <v>17408383377.040001</v>
      </c>
      <c r="D38" s="25">
        <f t="shared" si="1"/>
        <v>25250043507.040001</v>
      </c>
      <c r="E38" s="26">
        <v>1431629468</v>
      </c>
      <c r="F38" s="27"/>
      <c r="H38" s="38"/>
    </row>
    <row r="39" spans="1:8" s="30" customFormat="1" ht="24" customHeight="1">
      <c r="A39" s="16" t="s">
        <v>40</v>
      </c>
      <c r="B39" s="23">
        <v>800878870</v>
      </c>
      <c r="C39" s="24">
        <v>2407030438.4400001</v>
      </c>
      <c r="D39" s="25">
        <f t="shared" si="1"/>
        <v>3207909308.4400001</v>
      </c>
      <c r="E39" s="26">
        <v>206919747</v>
      </c>
      <c r="F39" s="27"/>
      <c r="H39" s="38"/>
    </row>
    <row r="40" spans="1:8" s="30" customFormat="1" ht="24" customHeight="1">
      <c r="A40" s="16" t="s">
        <v>41</v>
      </c>
      <c r="B40" s="23">
        <v>7181110400</v>
      </c>
      <c r="C40" s="24">
        <v>12594956837.16</v>
      </c>
      <c r="D40" s="25">
        <f t="shared" si="1"/>
        <v>19776067237.16</v>
      </c>
      <c r="E40" s="26">
        <v>1217507539</v>
      </c>
      <c r="F40" s="27"/>
      <c r="H40" s="38"/>
    </row>
    <row r="41" spans="1:8" s="30" customFormat="1" ht="24" customHeight="1">
      <c r="A41" s="16" t="s">
        <v>42</v>
      </c>
      <c r="B41" s="23">
        <v>1278748590</v>
      </c>
      <c r="C41" s="24">
        <v>707425275.77999997</v>
      </c>
      <c r="D41" s="25">
        <f t="shared" si="1"/>
        <v>1986173865.78</v>
      </c>
      <c r="E41" s="26">
        <v>148109320</v>
      </c>
      <c r="F41" s="27"/>
      <c r="H41" s="38"/>
    </row>
    <row r="42" spans="1:8" s="30" customFormat="1" ht="24" customHeight="1">
      <c r="A42" s="16" t="s">
        <v>43</v>
      </c>
      <c r="B42" s="23">
        <v>1009234560</v>
      </c>
      <c r="C42" s="24">
        <v>1443450178.73</v>
      </c>
      <c r="D42" s="25">
        <f t="shared" si="1"/>
        <v>2452684738.73</v>
      </c>
      <c r="E42" s="26">
        <v>120394773</v>
      </c>
      <c r="F42" s="27"/>
      <c r="H42" s="38"/>
    </row>
    <row r="43" spans="1:8" s="30" customFormat="1" ht="24" customHeight="1">
      <c r="A43" s="16" t="s">
        <v>44</v>
      </c>
      <c r="B43" s="23">
        <v>16845455780</v>
      </c>
      <c r="C43" s="24">
        <v>40815933460.690002</v>
      </c>
      <c r="D43" s="25">
        <f t="shared" si="1"/>
        <v>57661389240.690002</v>
      </c>
      <c r="E43" s="26">
        <v>3374237650</v>
      </c>
      <c r="F43" s="27"/>
      <c r="H43" s="38"/>
    </row>
    <row r="44" spans="1:8" s="28" customFormat="1" ht="24" customHeight="1">
      <c r="A44" s="16" t="s">
        <v>45</v>
      </c>
      <c r="B44" s="23">
        <f>SUM(B45:B50)</f>
        <v>20682193627</v>
      </c>
      <c r="C44" s="24">
        <f>SUM(C45:C50)</f>
        <v>49715412386.550003</v>
      </c>
      <c r="D44" s="25">
        <f>SUM(D45:D50)</f>
        <v>70397606013.550003</v>
      </c>
      <c r="E44" s="26"/>
      <c r="F44" s="27"/>
      <c r="H44" s="29"/>
    </row>
    <row r="45" spans="1:8" s="30" customFormat="1" ht="24" customHeight="1">
      <c r="A45" s="16" t="s">
        <v>46</v>
      </c>
      <c r="B45" s="23">
        <v>3178345330</v>
      </c>
      <c r="C45" s="24">
        <v>1996105239.48</v>
      </c>
      <c r="D45" s="25">
        <f t="shared" ref="D45:D50" si="2">SUM(B45:C45)</f>
        <v>5174450569.4799995</v>
      </c>
      <c r="E45" s="26">
        <v>331301773</v>
      </c>
      <c r="F45" s="45"/>
      <c r="H45" s="38"/>
    </row>
    <row r="46" spans="1:8" s="46" customFormat="1" ht="24" customHeight="1">
      <c r="A46" s="16" t="s">
        <v>47</v>
      </c>
      <c r="B46" s="23">
        <v>404762410</v>
      </c>
      <c r="C46" s="24">
        <v>147893881.21000001</v>
      </c>
      <c r="D46" s="25">
        <f t="shared" si="2"/>
        <v>552656291.21000004</v>
      </c>
      <c r="E46" s="26">
        <v>40476241</v>
      </c>
      <c r="F46" s="27"/>
      <c r="H46" s="47"/>
    </row>
    <row r="47" spans="1:8" s="30" customFormat="1" ht="24" customHeight="1">
      <c r="A47" s="16" t="s">
        <v>48</v>
      </c>
      <c r="B47" s="23">
        <v>13875833250</v>
      </c>
      <c r="C47" s="24">
        <v>46635873408.5</v>
      </c>
      <c r="D47" s="25">
        <f t="shared" si="2"/>
        <v>60511706658.5</v>
      </c>
      <c r="E47" s="26">
        <v>3154709357</v>
      </c>
      <c r="F47" s="27"/>
      <c r="H47" s="38"/>
    </row>
    <row r="48" spans="1:8" s="30" customFormat="1" ht="24" customHeight="1">
      <c r="A48" s="16" t="s">
        <v>49</v>
      </c>
      <c r="B48" s="23">
        <v>694986897</v>
      </c>
      <c r="C48" s="24">
        <v>1697846933.4000001</v>
      </c>
      <c r="D48" s="25">
        <f t="shared" si="2"/>
        <v>2392833830.4000001</v>
      </c>
      <c r="E48" s="26">
        <v>77768272</v>
      </c>
      <c r="F48" s="27"/>
      <c r="H48" s="38"/>
    </row>
    <row r="49" spans="1:8" s="30" customFormat="1" ht="24" customHeight="1">
      <c r="A49" s="16" t="s">
        <v>50</v>
      </c>
      <c r="B49" s="23">
        <v>2212950740</v>
      </c>
      <c r="C49" s="24">
        <v>-773702317.79999995</v>
      </c>
      <c r="D49" s="25">
        <f t="shared" si="2"/>
        <v>1439248422.2</v>
      </c>
      <c r="E49" s="26">
        <v>105070366</v>
      </c>
      <c r="F49" s="27"/>
      <c r="H49" s="38"/>
    </row>
    <row r="50" spans="1:8" s="30" customFormat="1" ht="24" customHeight="1">
      <c r="A50" s="16" t="s">
        <v>115</v>
      </c>
      <c r="B50" s="23">
        <v>315315000</v>
      </c>
      <c r="C50" s="24">
        <v>11395241.75999999</v>
      </c>
      <c r="D50" s="25">
        <f t="shared" si="2"/>
        <v>326710241.75999999</v>
      </c>
      <c r="E50" s="26">
        <v>31500000</v>
      </c>
      <c r="F50" s="27"/>
      <c r="H50" s="38"/>
    </row>
    <row r="51" spans="1:8" s="28" customFormat="1" ht="24" customHeight="1">
      <c r="A51" s="16" t="s">
        <v>51</v>
      </c>
      <c r="B51" s="23">
        <f>SUM(B52:B52)</f>
        <v>378000000</v>
      </c>
      <c r="C51" s="24">
        <f>SUM(C52:C52)</f>
        <v>30064124.370000005</v>
      </c>
      <c r="D51" s="48">
        <f>SUM(D52:D52)</f>
        <v>408064124.37</v>
      </c>
      <c r="E51" s="26"/>
      <c r="F51" s="27"/>
      <c r="H51" s="29"/>
    </row>
    <row r="52" spans="1:8" s="30" customFormat="1" ht="24" customHeight="1">
      <c r="A52" s="16" t="s">
        <v>52</v>
      </c>
      <c r="B52" s="23">
        <v>378000000</v>
      </c>
      <c r="C52" s="24">
        <v>30064124.370000005</v>
      </c>
      <c r="D52" s="25">
        <f>SUM(B52:C52)</f>
        <v>408064124.37</v>
      </c>
      <c r="E52" s="26">
        <v>10800</v>
      </c>
      <c r="F52" s="27"/>
      <c r="H52" s="31"/>
    </row>
    <row r="53" spans="1:8" s="28" customFormat="1" ht="24" customHeight="1">
      <c r="A53" s="16" t="s">
        <v>53</v>
      </c>
      <c r="B53" s="23">
        <f>SUM(B54)</f>
        <v>8</v>
      </c>
      <c r="C53" s="24">
        <f>SUM(C54)</f>
        <v>-8</v>
      </c>
      <c r="D53" s="74">
        <f>SUM(D54)</f>
        <v>0</v>
      </c>
      <c r="E53" s="26"/>
      <c r="F53" s="27"/>
      <c r="H53" s="29"/>
    </row>
    <row r="54" spans="1:8" s="30" customFormat="1" ht="24" customHeight="1">
      <c r="A54" s="49" t="s">
        <v>54</v>
      </c>
      <c r="B54" s="23">
        <v>8</v>
      </c>
      <c r="C54" s="24">
        <v>-8</v>
      </c>
      <c r="D54" s="75">
        <f>SUM(B54:C54)</f>
        <v>0</v>
      </c>
      <c r="E54" s="26">
        <v>2</v>
      </c>
      <c r="F54" s="27"/>
      <c r="H54" s="38"/>
    </row>
    <row r="55" spans="1:8" s="28" customFormat="1" ht="24" customHeight="1">
      <c r="A55" s="16" t="s">
        <v>55</v>
      </c>
      <c r="B55" s="23">
        <f>SUM(B56:B59)</f>
        <v>18551173958</v>
      </c>
      <c r="C55" s="24">
        <f>SUM(C56:C59)</f>
        <v>120609585704.68001</v>
      </c>
      <c r="D55" s="25">
        <f>SUM(D56:D59)</f>
        <v>139160759662.67999</v>
      </c>
      <c r="E55" s="26"/>
      <c r="F55" s="27"/>
      <c r="H55" s="29"/>
    </row>
    <row r="56" spans="1:8" s="30" customFormat="1" ht="24" customHeight="1">
      <c r="A56" s="49" t="s">
        <v>56</v>
      </c>
      <c r="B56" s="23">
        <v>12623674028</v>
      </c>
      <c r="C56" s="24">
        <v>120114804160.67999</v>
      </c>
      <c r="D56" s="25">
        <f>SUM(B56:C56)</f>
        <v>132738478188.67999</v>
      </c>
      <c r="E56" s="26">
        <v>2737718976</v>
      </c>
      <c r="F56" s="27"/>
      <c r="H56" s="38"/>
    </row>
    <row r="57" spans="1:8" s="30" customFormat="1" ht="24" customHeight="1">
      <c r="A57" s="49" t="s">
        <v>57</v>
      </c>
      <c r="B57" s="23">
        <v>5007388710</v>
      </c>
      <c r="C57" s="24">
        <v>-2018437374.0100002</v>
      </c>
      <c r="D57" s="25">
        <f t="shared" ref="D57:D63" si="3">SUM(B57:C57)</f>
        <v>2988951335.9899998</v>
      </c>
      <c r="E57" s="26">
        <v>467682372</v>
      </c>
      <c r="F57" s="27"/>
      <c r="H57" s="38"/>
    </row>
    <row r="58" spans="1:8" s="30" customFormat="1" ht="24" customHeight="1">
      <c r="A58" s="49" t="s">
        <v>58</v>
      </c>
      <c r="B58" s="23">
        <v>315000000</v>
      </c>
      <c r="C58" s="24">
        <v>405774341.10000002</v>
      </c>
      <c r="D58" s="25">
        <f t="shared" si="3"/>
        <v>720774341.10000002</v>
      </c>
      <c r="E58" s="26">
        <v>31500000</v>
      </c>
      <c r="F58" s="27"/>
      <c r="H58" s="38"/>
    </row>
    <row r="59" spans="1:8" s="30" customFormat="1" ht="24" customHeight="1">
      <c r="A59" s="49" t="s">
        <v>59</v>
      </c>
      <c r="B59" s="23">
        <v>605111220</v>
      </c>
      <c r="C59" s="24">
        <v>2107444576.9099998</v>
      </c>
      <c r="D59" s="25">
        <f t="shared" si="3"/>
        <v>2712555796.9099998</v>
      </c>
      <c r="E59" s="26">
        <v>110436379</v>
      </c>
      <c r="F59" s="27"/>
      <c r="H59" s="38"/>
    </row>
    <row r="60" spans="1:8" s="28" customFormat="1" ht="24" customHeight="1">
      <c r="A60" s="49" t="s">
        <v>60</v>
      </c>
      <c r="B60" s="23">
        <f>SUM(B61:B63)</f>
        <v>14953991530</v>
      </c>
      <c r="C60" s="24">
        <f>SUM(C61:C63)</f>
        <v>10117877607.429998</v>
      </c>
      <c r="D60" s="25">
        <f>SUM(D61:D63)</f>
        <v>25071869137.43</v>
      </c>
      <c r="E60" s="26"/>
      <c r="F60" s="27"/>
      <c r="H60" s="29"/>
    </row>
    <row r="61" spans="1:8" s="30" customFormat="1" ht="24" customHeight="1">
      <c r="A61" s="49" t="s">
        <v>61</v>
      </c>
      <c r="B61" s="23">
        <v>43200000</v>
      </c>
      <c r="C61" s="24">
        <v>73655302.400000006</v>
      </c>
      <c r="D61" s="25">
        <f t="shared" si="3"/>
        <v>116855302.40000001</v>
      </c>
      <c r="E61" s="26">
        <v>21600</v>
      </c>
      <c r="F61" s="27"/>
      <c r="H61" s="38"/>
    </row>
    <row r="62" spans="1:8" s="30" customFormat="1" ht="24" customHeight="1">
      <c r="A62" s="49" t="s">
        <v>62</v>
      </c>
      <c r="B62" s="23">
        <v>1110791530</v>
      </c>
      <c r="C62" s="24">
        <v>11136669151.469999</v>
      </c>
      <c r="D62" s="25">
        <f t="shared" si="3"/>
        <v>12247460681.469999</v>
      </c>
      <c r="E62" s="26">
        <v>235886376</v>
      </c>
      <c r="F62" s="27"/>
      <c r="H62" s="38"/>
    </row>
    <row r="63" spans="1:8" s="30" customFormat="1" ht="24" customHeight="1">
      <c r="A63" s="49" t="s">
        <v>63</v>
      </c>
      <c r="B63" s="23">
        <v>13800000000</v>
      </c>
      <c r="C63" s="24">
        <v>-1092446846.4400001</v>
      </c>
      <c r="D63" s="25">
        <f t="shared" si="3"/>
        <v>12707553153.559999</v>
      </c>
      <c r="E63" s="26">
        <v>974581957</v>
      </c>
      <c r="F63" s="27"/>
      <c r="H63" s="38"/>
    </row>
    <row r="64" spans="1:8" s="30" customFormat="1" ht="24" customHeight="1">
      <c r="A64" s="16" t="s">
        <v>64</v>
      </c>
      <c r="B64" s="23">
        <f>B66+B70+B72</f>
        <v>4897084789.9099998</v>
      </c>
      <c r="C64" s="50">
        <f>C66+C70+C72</f>
        <v>0</v>
      </c>
      <c r="D64" s="25">
        <f>D66+D70+D72</f>
        <v>4897084789.9099998</v>
      </c>
      <c r="E64" s="26"/>
      <c r="F64" s="27"/>
    </row>
    <row r="65" spans="1:8" s="30" customFormat="1" ht="24" customHeight="1">
      <c r="A65" s="16" t="s">
        <v>121</v>
      </c>
      <c r="B65" s="23">
        <f>B66+B70+B72</f>
        <v>4897084789.9099998</v>
      </c>
      <c r="C65" s="50">
        <f>C66+C70+C72</f>
        <v>0</v>
      </c>
      <c r="D65" s="25">
        <f>D66+D70+D72</f>
        <v>4897084789.9099998</v>
      </c>
      <c r="E65" s="26"/>
      <c r="F65" s="27"/>
    </row>
    <row r="66" spans="1:8" s="28" customFormat="1" ht="24" customHeight="1">
      <c r="A66" s="16" t="s">
        <v>11</v>
      </c>
      <c r="B66" s="23">
        <f>SUM(B67:B69)</f>
        <v>3608084789.9099998</v>
      </c>
      <c r="C66" s="50">
        <f>SUM(C67:C69)</f>
        <v>0</v>
      </c>
      <c r="D66" s="25">
        <f>SUM(D67:D69)</f>
        <v>3608084789.9099998</v>
      </c>
      <c r="E66" s="26"/>
      <c r="F66" s="51"/>
      <c r="H66" s="29"/>
    </row>
    <row r="67" spans="1:8" s="30" customFormat="1" ht="24" customHeight="1">
      <c r="A67" s="16" t="s">
        <v>65</v>
      </c>
      <c r="B67" s="23">
        <v>1325187294</v>
      </c>
      <c r="C67" s="50">
        <v>0</v>
      </c>
      <c r="D67" s="25">
        <f>SUM(B67:C67)</f>
        <v>1325187294</v>
      </c>
      <c r="E67" s="26">
        <v>50000</v>
      </c>
      <c r="F67" s="52"/>
      <c r="H67" s="38"/>
    </row>
    <row r="68" spans="1:8" s="30" customFormat="1" ht="24" customHeight="1">
      <c r="A68" s="16" t="s">
        <v>66</v>
      </c>
      <c r="B68" s="23">
        <v>2270758565.9099998</v>
      </c>
      <c r="C68" s="50">
        <v>0</v>
      </c>
      <c r="D68" s="25">
        <f>SUM(B68:C68)</f>
        <v>2270758565.9099998</v>
      </c>
      <c r="E68" s="26">
        <v>115620</v>
      </c>
      <c r="F68" s="52"/>
      <c r="H68" s="38"/>
    </row>
    <row r="69" spans="1:8" s="30" customFormat="1" ht="24" customHeight="1">
      <c r="A69" s="16" t="s">
        <v>67</v>
      </c>
      <c r="B69" s="23">
        <v>12138930</v>
      </c>
      <c r="C69" s="50">
        <v>0</v>
      </c>
      <c r="D69" s="25">
        <f>SUM(B69:C69)</f>
        <v>12138930</v>
      </c>
      <c r="E69" s="26">
        <v>617025</v>
      </c>
      <c r="F69" s="52"/>
      <c r="H69" s="38"/>
    </row>
    <row r="70" spans="1:8" s="28" customFormat="1" ht="24" customHeight="1">
      <c r="A70" s="16" t="s">
        <v>15</v>
      </c>
      <c r="B70" s="23">
        <f>B71</f>
        <v>89000000</v>
      </c>
      <c r="C70" s="50">
        <f>SUM(C71)</f>
        <v>0</v>
      </c>
      <c r="D70" s="25">
        <f>D71</f>
        <v>89000000</v>
      </c>
      <c r="E70" s="26"/>
      <c r="F70" s="27"/>
      <c r="H70" s="29"/>
    </row>
    <row r="71" spans="1:8" s="30" customFormat="1" ht="24" customHeight="1">
      <c r="A71" s="16" t="s">
        <v>68</v>
      </c>
      <c r="B71" s="23">
        <v>89000000</v>
      </c>
      <c r="C71" s="50">
        <v>0</v>
      </c>
      <c r="D71" s="25">
        <f>SUM(B71:C71)</f>
        <v>89000000</v>
      </c>
      <c r="E71" s="26">
        <v>8900000</v>
      </c>
      <c r="F71" s="52"/>
      <c r="H71" s="38"/>
    </row>
    <row r="72" spans="1:8" s="28" customFormat="1" ht="24" customHeight="1">
      <c r="A72" s="16" t="s">
        <v>55</v>
      </c>
      <c r="B72" s="23">
        <f>B73</f>
        <v>1200000000</v>
      </c>
      <c r="C72" s="50">
        <f>C73</f>
        <v>0</v>
      </c>
      <c r="D72" s="25">
        <f>D73</f>
        <v>1200000000</v>
      </c>
      <c r="E72" s="26"/>
      <c r="F72" s="51"/>
      <c r="H72" s="29"/>
    </row>
    <row r="73" spans="1:8" s="30" customFormat="1" ht="24" customHeight="1">
      <c r="A73" s="53" t="s">
        <v>114</v>
      </c>
      <c r="B73" s="40">
        <v>1200000000</v>
      </c>
      <c r="C73" s="54">
        <v>0</v>
      </c>
      <c r="D73" s="42">
        <f>SUM(B73:C73)</f>
        <v>1200000000</v>
      </c>
      <c r="E73" s="43">
        <v>171428571</v>
      </c>
      <c r="F73" s="55"/>
      <c r="H73" s="38"/>
    </row>
    <row r="74" spans="1:8" s="28" customFormat="1" ht="26.25" customHeight="1">
      <c r="A74" s="16" t="s">
        <v>69</v>
      </c>
      <c r="B74" s="23">
        <f>B75+B120</f>
        <v>1543592574482.6199</v>
      </c>
      <c r="C74" s="24">
        <f>C75+C120</f>
        <v>1258127551093.4189</v>
      </c>
      <c r="D74" s="25">
        <f>D75+D120</f>
        <v>2801720125576.0391</v>
      </c>
      <c r="E74" s="26"/>
      <c r="F74" s="56" t="s">
        <v>70</v>
      </c>
      <c r="H74" s="57"/>
    </row>
    <row r="75" spans="1:8" s="28" customFormat="1" ht="26.25" customHeight="1">
      <c r="A75" s="16" t="s">
        <v>71</v>
      </c>
      <c r="B75" s="23">
        <f>B76+B82+B84+B87+B89+B96+B98+B101+B117+B103+B115+B105+B107+B80+B113</f>
        <v>1543492574482.6199</v>
      </c>
      <c r="C75" s="24">
        <f>C76+C82+C84+C87+C89+C96+C98+C101+C117+C103+C115+C105+C107+C80+C113</f>
        <v>1238791394108.729</v>
      </c>
      <c r="D75" s="25">
        <f>D76+D82+D84+D87+D89+D96+D98+D101+D117+D103+D115+D105+D107+D80+D113</f>
        <v>2782283968591.3491</v>
      </c>
      <c r="E75" s="26"/>
      <c r="F75" s="58"/>
      <c r="H75" s="32"/>
    </row>
    <row r="76" spans="1:8" s="28" customFormat="1" ht="26.25" customHeight="1">
      <c r="A76" s="16" t="s">
        <v>35</v>
      </c>
      <c r="B76" s="23">
        <f>B77+B78+B79</f>
        <v>99834356724.789993</v>
      </c>
      <c r="C76" s="24">
        <f>D76-B76</f>
        <v>671062167886.19006</v>
      </c>
      <c r="D76" s="25">
        <f>D77+D78+D79</f>
        <v>770896524610.9801</v>
      </c>
      <c r="E76" s="26"/>
      <c r="F76" s="27"/>
      <c r="H76" s="32"/>
    </row>
    <row r="77" spans="1:8" s="30" customFormat="1" ht="26.25" customHeight="1">
      <c r="A77" s="16" t="s">
        <v>72</v>
      </c>
      <c r="B77" s="23">
        <v>88983924367.289993</v>
      </c>
      <c r="C77" s="24">
        <v>669558095948.15002</v>
      </c>
      <c r="D77" s="25">
        <f>SUM(B77:C77)</f>
        <v>758542020315.44006</v>
      </c>
      <c r="E77" s="26"/>
      <c r="F77" s="27"/>
      <c r="H77" s="31"/>
    </row>
    <row r="78" spans="1:8" s="30" customFormat="1" ht="26.25" customHeight="1">
      <c r="A78" s="16" t="s">
        <v>73</v>
      </c>
      <c r="B78" s="23">
        <v>844783757</v>
      </c>
      <c r="C78" s="24">
        <v>1455776220.04</v>
      </c>
      <c r="D78" s="25">
        <f>SUM(B78:C78)</f>
        <v>2300559977.04</v>
      </c>
      <c r="E78" s="26"/>
      <c r="F78" s="27"/>
      <c r="H78" s="31"/>
    </row>
    <row r="79" spans="1:8" s="30" customFormat="1" ht="26.25" customHeight="1">
      <c r="A79" s="16" t="s">
        <v>74</v>
      </c>
      <c r="B79" s="23">
        <v>10005648600.5</v>
      </c>
      <c r="C79" s="24">
        <v>48295718</v>
      </c>
      <c r="D79" s="25">
        <f>SUM(B79:C79)</f>
        <v>10053944318.5</v>
      </c>
      <c r="E79" s="26"/>
      <c r="F79" s="27"/>
      <c r="H79" s="31"/>
    </row>
    <row r="80" spans="1:8" s="28" customFormat="1" ht="26.25" customHeight="1">
      <c r="A80" s="16" t="s">
        <v>75</v>
      </c>
      <c r="B80" s="23">
        <f>B81</f>
        <v>127203259</v>
      </c>
      <c r="C80" s="24">
        <f>C81</f>
        <v>236466370</v>
      </c>
      <c r="D80" s="25">
        <f>D81</f>
        <v>363669629</v>
      </c>
      <c r="E80" s="26"/>
      <c r="F80" s="27"/>
      <c r="H80" s="32"/>
    </row>
    <row r="81" spans="1:8" s="30" customFormat="1" ht="26.25" customHeight="1">
      <c r="A81" s="16" t="s">
        <v>76</v>
      </c>
      <c r="B81" s="23">
        <v>127203259</v>
      </c>
      <c r="C81" s="24">
        <v>236466370</v>
      </c>
      <c r="D81" s="25">
        <f>SUM(B81:C81)</f>
        <v>363669629</v>
      </c>
      <c r="E81" s="26"/>
      <c r="F81" s="27"/>
      <c r="H81" s="31"/>
    </row>
    <row r="82" spans="1:8" s="30" customFormat="1" ht="26.25" customHeight="1">
      <c r="A82" s="16" t="s">
        <v>77</v>
      </c>
      <c r="B82" s="23">
        <f>SUM(B83:B83)</f>
        <v>59020300948.540001</v>
      </c>
      <c r="C82" s="24">
        <f>SUM(C83:C83)</f>
        <v>-13023933398.711044</v>
      </c>
      <c r="D82" s="25">
        <f>SUM(D83:D83)</f>
        <v>45996367549.828957</v>
      </c>
      <c r="E82" s="26"/>
      <c r="F82" s="27"/>
      <c r="H82" s="31"/>
    </row>
    <row r="83" spans="1:8" s="30" customFormat="1" ht="26.25" customHeight="1">
      <c r="A83" s="16" t="s">
        <v>78</v>
      </c>
      <c r="B83" s="23">
        <v>59020300948.540001</v>
      </c>
      <c r="C83" s="24">
        <v>-13023933398.711044</v>
      </c>
      <c r="D83" s="25">
        <f>SUM(B83:C83)</f>
        <v>45996367549.828957</v>
      </c>
      <c r="E83" s="26"/>
      <c r="F83" s="27"/>
      <c r="H83" s="31"/>
    </row>
    <row r="84" spans="1:8" s="28" customFormat="1" ht="26.25" customHeight="1">
      <c r="A84" s="16" t="s">
        <v>79</v>
      </c>
      <c r="B84" s="23">
        <f>SUM(B85:B86)</f>
        <v>93887116691.660004</v>
      </c>
      <c r="C84" s="24">
        <f>SUM(C85:C86)</f>
        <v>-47102929486.779999</v>
      </c>
      <c r="D84" s="25">
        <f>SUM(D85:D86)</f>
        <v>46784187204.879997</v>
      </c>
      <c r="E84" s="26"/>
      <c r="F84" s="27"/>
      <c r="H84" s="32"/>
    </row>
    <row r="85" spans="1:8" s="30" customFormat="1" ht="26.25" customHeight="1">
      <c r="A85" s="16" t="s">
        <v>80</v>
      </c>
      <c r="B85" s="23">
        <v>33283559691.66</v>
      </c>
      <c r="C85" s="24">
        <v>13500627513.219997</v>
      </c>
      <c r="D85" s="25">
        <f>SUM(B85:C85)</f>
        <v>46784187204.879997</v>
      </c>
      <c r="E85" s="26"/>
      <c r="F85" s="27"/>
      <c r="G85" s="33"/>
      <c r="H85" s="31"/>
    </row>
    <row r="86" spans="1:8" s="30" customFormat="1" ht="26.25" customHeight="1">
      <c r="A86" s="16" t="s">
        <v>81</v>
      </c>
      <c r="B86" s="23">
        <v>60603557000</v>
      </c>
      <c r="C86" s="24">
        <v>-60603557000</v>
      </c>
      <c r="D86" s="34">
        <f>SUM(B86:C86)</f>
        <v>0</v>
      </c>
      <c r="E86" s="26"/>
      <c r="F86" s="59"/>
      <c r="H86" s="31"/>
    </row>
    <row r="87" spans="1:8" s="28" customFormat="1" ht="26.25" customHeight="1">
      <c r="A87" s="16" t="s">
        <v>11</v>
      </c>
      <c r="B87" s="23">
        <f>SUM(B88:B88)</f>
        <v>22828946648.02</v>
      </c>
      <c r="C87" s="50">
        <f>SUM(C88:C88)</f>
        <v>0</v>
      </c>
      <c r="D87" s="25">
        <f>SUM(D88:D88)</f>
        <v>22828946648.02</v>
      </c>
      <c r="E87" s="26"/>
      <c r="F87" s="27"/>
      <c r="H87" s="32"/>
    </row>
    <row r="88" spans="1:8" s="30" customFormat="1" ht="26.25" customHeight="1">
      <c r="A88" s="16" t="s">
        <v>82</v>
      </c>
      <c r="B88" s="23">
        <v>22828946648.02</v>
      </c>
      <c r="C88" s="50">
        <v>0</v>
      </c>
      <c r="D88" s="25">
        <f>SUM(B88:C88)</f>
        <v>22828946648.02</v>
      </c>
      <c r="E88" s="26"/>
      <c r="F88" s="27"/>
      <c r="H88" s="31"/>
    </row>
    <row r="89" spans="1:8" s="28" customFormat="1" ht="26.25" customHeight="1">
      <c r="A89" s="16" t="s">
        <v>53</v>
      </c>
      <c r="B89" s="23">
        <f>B90+B91+B92+B93+B94+B95</f>
        <v>274766254478.20999</v>
      </c>
      <c r="C89" s="24">
        <f>C90+C91+C92+C93+C94+C95</f>
        <v>104550346623.66</v>
      </c>
      <c r="D89" s="48">
        <f>D90+D91+D92+D93+D94+D95</f>
        <v>379316601101.87</v>
      </c>
      <c r="E89" s="26"/>
      <c r="F89" s="27"/>
      <c r="H89" s="32"/>
    </row>
    <row r="90" spans="1:8" s="30" customFormat="1" ht="26.25" customHeight="1">
      <c r="A90" s="16" t="s">
        <v>83</v>
      </c>
      <c r="B90" s="23">
        <f>197993977414.77-555222000-20495996</f>
        <v>197418259418.76999</v>
      </c>
      <c r="C90" s="24">
        <f>67707768461.6-192153727.74-0</f>
        <v>67515614733.860001</v>
      </c>
      <c r="D90" s="48">
        <f t="shared" ref="D90:D95" si="4">SUM(B90:C90)</f>
        <v>264933874152.63</v>
      </c>
      <c r="E90" s="26"/>
      <c r="F90" s="27"/>
      <c r="G90" s="33"/>
      <c r="H90" s="31"/>
    </row>
    <row r="91" spans="1:8" s="30" customFormat="1" ht="26.25" customHeight="1">
      <c r="A91" s="16" t="s">
        <v>84</v>
      </c>
      <c r="B91" s="23">
        <v>35160785951.910004</v>
      </c>
      <c r="C91" s="24">
        <v>22893326522.68</v>
      </c>
      <c r="D91" s="25">
        <f t="shared" si="4"/>
        <v>58054112474.590004</v>
      </c>
      <c r="E91" s="26"/>
      <c r="F91" s="59"/>
      <c r="H91" s="31"/>
    </row>
    <row r="92" spans="1:8" s="30" customFormat="1" ht="26.25" customHeight="1">
      <c r="A92" s="16" t="s">
        <v>85</v>
      </c>
      <c r="B92" s="23">
        <v>9097140196</v>
      </c>
      <c r="C92" s="24">
        <v>4276067624</v>
      </c>
      <c r="D92" s="25">
        <f t="shared" si="4"/>
        <v>13373207820</v>
      </c>
      <c r="E92" s="26"/>
      <c r="F92" s="27"/>
      <c r="H92" s="31"/>
    </row>
    <row r="93" spans="1:8" s="30" customFormat="1" ht="26.25" customHeight="1">
      <c r="A93" s="16" t="s">
        <v>86</v>
      </c>
      <c r="B93" s="23">
        <v>2743797206.5300002</v>
      </c>
      <c r="C93" s="24">
        <v>1038894323.7300005</v>
      </c>
      <c r="D93" s="25">
        <f t="shared" si="4"/>
        <v>3782691530.2600007</v>
      </c>
      <c r="E93" s="26"/>
      <c r="F93" s="27"/>
      <c r="H93" s="31"/>
    </row>
    <row r="94" spans="1:8" s="30" customFormat="1" ht="26.25" customHeight="1">
      <c r="A94" s="16" t="s">
        <v>87</v>
      </c>
      <c r="B94" s="23">
        <v>4767007872</v>
      </c>
      <c r="C94" s="24">
        <v>3403797232.4099998</v>
      </c>
      <c r="D94" s="25">
        <f t="shared" si="4"/>
        <v>8170805104.4099998</v>
      </c>
      <c r="E94" s="26"/>
      <c r="F94" s="27"/>
      <c r="H94" s="31"/>
    </row>
    <row r="95" spans="1:8" s="30" customFormat="1" ht="26.25" customHeight="1">
      <c r="A95" s="16" t="s">
        <v>88</v>
      </c>
      <c r="B95" s="23">
        <f>26621837768-1039213135-3360800</f>
        <v>25579263833</v>
      </c>
      <c r="C95" s="24">
        <f>5651628701.58-228982514.6</f>
        <v>5422646186.9799995</v>
      </c>
      <c r="D95" s="25">
        <f t="shared" si="4"/>
        <v>31001910019.98</v>
      </c>
      <c r="E95" s="26"/>
      <c r="F95" s="27"/>
      <c r="H95" s="31"/>
    </row>
    <row r="96" spans="1:8" s="28" customFormat="1" ht="26.25" customHeight="1">
      <c r="A96" s="16" t="s">
        <v>89</v>
      </c>
      <c r="B96" s="23">
        <f>B97</f>
        <v>4111303145.3699999</v>
      </c>
      <c r="C96" s="24">
        <f>C97</f>
        <v>-6850537.5</v>
      </c>
      <c r="D96" s="25">
        <f>D97</f>
        <v>4104452607.8699999</v>
      </c>
      <c r="E96" s="26"/>
      <c r="F96" s="27"/>
      <c r="H96" s="32"/>
    </row>
    <row r="97" spans="1:8" s="30" customFormat="1" ht="26.25" customHeight="1">
      <c r="A97" s="16" t="s">
        <v>90</v>
      </c>
      <c r="B97" s="23">
        <v>4111303145.3699999</v>
      </c>
      <c r="C97" s="24">
        <v>-6850537.5</v>
      </c>
      <c r="D97" s="25">
        <f>SUM(B97:C97)</f>
        <v>4104452607.8699999</v>
      </c>
      <c r="E97" s="26"/>
      <c r="F97" s="27"/>
      <c r="H97" s="31"/>
    </row>
    <row r="98" spans="1:8" s="28" customFormat="1" ht="26.25" customHeight="1">
      <c r="A98" s="16" t="s">
        <v>15</v>
      </c>
      <c r="B98" s="23">
        <f>SUM(B99:B100)</f>
        <v>96909609278.779999</v>
      </c>
      <c r="C98" s="24">
        <f>SUM(C99:C100)</f>
        <v>142761976820.73001</v>
      </c>
      <c r="D98" s="25">
        <f>SUM(D99:D100)</f>
        <v>239671586099.51001</v>
      </c>
      <c r="E98" s="26"/>
      <c r="F98" s="27"/>
      <c r="H98" s="32"/>
    </row>
    <row r="99" spans="1:8" s="30" customFormat="1" ht="26.25" customHeight="1">
      <c r="A99" s="16" t="s">
        <v>91</v>
      </c>
      <c r="B99" s="23">
        <v>43587747915.779999</v>
      </c>
      <c r="C99" s="24">
        <v>114801671122.57001</v>
      </c>
      <c r="D99" s="25">
        <f>SUM(B99:C99)</f>
        <v>158389419038.35001</v>
      </c>
      <c r="E99" s="26"/>
      <c r="F99" s="27"/>
      <c r="H99" s="31"/>
    </row>
    <row r="100" spans="1:8" s="30" customFormat="1" ht="26.25" customHeight="1">
      <c r="A100" s="16" t="s">
        <v>92</v>
      </c>
      <c r="B100" s="23">
        <v>53321861363</v>
      </c>
      <c r="C100" s="24">
        <v>27960305698.160004</v>
      </c>
      <c r="D100" s="25">
        <f>SUM(B100:C100)</f>
        <v>81282167061.160004</v>
      </c>
      <c r="E100" s="26"/>
      <c r="F100" s="27"/>
      <c r="H100" s="31"/>
    </row>
    <row r="101" spans="1:8" s="28" customFormat="1" ht="26.25" customHeight="1">
      <c r="A101" s="16" t="s">
        <v>55</v>
      </c>
      <c r="B101" s="23">
        <f>SUM(B102)</f>
        <v>724955281023.48999</v>
      </c>
      <c r="C101" s="24">
        <f>SUM(C102)</f>
        <v>279015020048.90002</v>
      </c>
      <c r="D101" s="25">
        <f>SUM(D102)</f>
        <v>1003970301072.39</v>
      </c>
      <c r="E101" s="26"/>
      <c r="F101" s="27"/>
      <c r="H101" s="32"/>
    </row>
    <row r="102" spans="1:8" s="30" customFormat="1" ht="26.25" customHeight="1">
      <c r="A102" s="16" t="s">
        <v>93</v>
      </c>
      <c r="B102" s="23">
        <v>724955281023.48999</v>
      </c>
      <c r="C102" s="24">
        <v>279015020048.90002</v>
      </c>
      <c r="D102" s="48">
        <f>SUM(B102:C102)</f>
        <v>1003970301072.39</v>
      </c>
      <c r="E102" s="26"/>
      <c r="F102" s="27"/>
      <c r="G102" s="33"/>
      <c r="H102" s="31"/>
    </row>
    <row r="103" spans="1:8" s="28" customFormat="1" ht="26.25" customHeight="1">
      <c r="A103" s="16" t="s">
        <v>94</v>
      </c>
      <c r="B103" s="23">
        <f>B104</f>
        <v>625000</v>
      </c>
      <c r="C103" s="24">
        <f>C104</f>
        <v>4583984</v>
      </c>
      <c r="D103" s="25">
        <f>D104</f>
        <v>5208984</v>
      </c>
      <c r="E103" s="26"/>
      <c r="F103" s="27"/>
      <c r="H103" s="32"/>
    </row>
    <row r="104" spans="1:8" s="30" customFormat="1" ht="26.25" customHeight="1">
      <c r="A104" s="16" t="s">
        <v>95</v>
      </c>
      <c r="B104" s="23">
        <v>625000</v>
      </c>
      <c r="C104" s="24">
        <v>4583984</v>
      </c>
      <c r="D104" s="25">
        <f>SUM(B104:C104)</f>
        <v>5208984</v>
      </c>
      <c r="E104" s="26"/>
      <c r="F104" s="60"/>
      <c r="H104" s="31"/>
    </row>
    <row r="105" spans="1:8" s="28" customFormat="1" ht="26.25" customHeight="1">
      <c r="A105" s="16" t="s">
        <v>96</v>
      </c>
      <c r="B105" s="23">
        <f>B106</f>
        <v>2183444984.3400002</v>
      </c>
      <c r="C105" s="24">
        <f>C106</f>
        <v>2109286880.6599998</v>
      </c>
      <c r="D105" s="25">
        <f>D106</f>
        <v>4292731865</v>
      </c>
      <c r="E105" s="26"/>
      <c r="F105" s="27"/>
      <c r="H105" s="32"/>
    </row>
    <row r="106" spans="1:8" s="30" customFormat="1" ht="26.25" customHeight="1">
      <c r="A106" s="39" t="s">
        <v>97</v>
      </c>
      <c r="B106" s="40">
        <v>2183444984.3400002</v>
      </c>
      <c r="C106" s="41">
        <v>2109286880.6599998</v>
      </c>
      <c r="D106" s="42">
        <f>SUM(B106:C106)</f>
        <v>4292731865</v>
      </c>
      <c r="E106" s="43"/>
      <c r="F106" s="44"/>
      <c r="H106" s="31"/>
    </row>
    <row r="107" spans="1:8" s="28" customFormat="1" ht="26.25" customHeight="1">
      <c r="A107" s="61" t="s">
        <v>98</v>
      </c>
      <c r="B107" s="17">
        <f>SUM(B108:B112)</f>
        <v>18362480956.919998</v>
      </c>
      <c r="C107" s="18">
        <f>SUM(C108:C112)</f>
        <v>26355496200.080002</v>
      </c>
      <c r="D107" s="62">
        <f>SUM(D108:D112)</f>
        <v>44717977157</v>
      </c>
      <c r="E107" s="20"/>
      <c r="F107" s="63"/>
      <c r="H107" s="32"/>
    </row>
    <row r="108" spans="1:8" s="30" customFormat="1" ht="26.25" customHeight="1">
      <c r="A108" s="16" t="s">
        <v>99</v>
      </c>
      <c r="B108" s="23">
        <v>16960985732.92</v>
      </c>
      <c r="C108" s="24">
        <v>24591691100.080002</v>
      </c>
      <c r="D108" s="25">
        <f>SUM(B108:C108)</f>
        <v>41552676833</v>
      </c>
      <c r="E108" s="26"/>
      <c r="F108" s="27"/>
      <c r="H108" s="31"/>
    </row>
    <row r="109" spans="1:8" s="30" customFormat="1" ht="26.25" customHeight="1">
      <c r="A109" s="16" t="s">
        <v>100</v>
      </c>
      <c r="B109" s="23">
        <v>1000000</v>
      </c>
      <c r="C109" s="24">
        <v>505896898</v>
      </c>
      <c r="D109" s="25">
        <f>SUM(B109:C109)</f>
        <v>506896898</v>
      </c>
      <c r="E109" s="26"/>
      <c r="F109" s="27"/>
      <c r="H109" s="31"/>
    </row>
    <row r="110" spans="1:8" s="30" customFormat="1" ht="26.25" customHeight="1">
      <c r="A110" s="16" t="s">
        <v>101</v>
      </c>
      <c r="B110" s="23">
        <v>930000</v>
      </c>
      <c r="C110" s="24">
        <v>92772546</v>
      </c>
      <c r="D110" s="25">
        <f>SUM(B110:C110)</f>
        <v>93702546</v>
      </c>
      <c r="E110" s="26"/>
      <c r="F110" s="59"/>
      <c r="H110" s="31"/>
    </row>
    <row r="111" spans="1:8" s="30" customFormat="1" ht="26.25" customHeight="1">
      <c r="A111" s="16" t="s">
        <v>102</v>
      </c>
      <c r="B111" s="23">
        <v>208127224</v>
      </c>
      <c r="C111" s="24">
        <v>1165135656</v>
      </c>
      <c r="D111" s="25">
        <f>SUM(B111:C111)</f>
        <v>1373262880</v>
      </c>
      <c r="E111" s="26"/>
      <c r="F111" s="27"/>
      <c r="H111" s="31"/>
    </row>
    <row r="112" spans="1:8" s="30" customFormat="1" ht="26.25" customHeight="1">
      <c r="A112" s="16" t="s">
        <v>103</v>
      </c>
      <c r="B112" s="23">
        <v>1191438000</v>
      </c>
      <c r="C112" s="50">
        <v>0</v>
      </c>
      <c r="D112" s="25">
        <f>SUM(B112:C112)</f>
        <v>1191438000</v>
      </c>
      <c r="E112" s="26"/>
      <c r="F112" s="56" t="s">
        <v>117</v>
      </c>
      <c r="H112" s="31"/>
    </row>
    <row r="113" spans="1:8" s="28" customFormat="1" ht="26.25" customHeight="1">
      <c r="A113" s="16" t="s">
        <v>26</v>
      </c>
      <c r="B113" s="23">
        <f>B114</f>
        <v>2616653949</v>
      </c>
      <c r="C113" s="24">
        <f>C114</f>
        <v>843939528</v>
      </c>
      <c r="D113" s="48">
        <f>D114</f>
        <v>3460593477</v>
      </c>
      <c r="E113" s="26"/>
      <c r="F113" s="27"/>
      <c r="H113" s="32"/>
    </row>
    <row r="114" spans="1:8" s="30" customFormat="1" ht="26.25" customHeight="1">
      <c r="A114" s="16" t="s">
        <v>104</v>
      </c>
      <c r="B114" s="23">
        <v>2616653949</v>
      </c>
      <c r="C114" s="24">
        <v>843939528</v>
      </c>
      <c r="D114" s="25">
        <f>SUM(B114:C114)</f>
        <v>3460593477</v>
      </c>
      <c r="E114" s="26"/>
      <c r="F114" s="27"/>
      <c r="H114" s="31"/>
    </row>
    <row r="115" spans="1:8" s="28" customFormat="1" ht="26.25" customHeight="1">
      <c r="A115" s="16" t="s">
        <v>105</v>
      </c>
      <c r="B115" s="23">
        <f>B116</f>
        <v>84121591501.5</v>
      </c>
      <c r="C115" s="24">
        <f>C116</f>
        <v>29663350924.5</v>
      </c>
      <c r="D115" s="25">
        <f>D116</f>
        <v>113784942426</v>
      </c>
      <c r="E115" s="26"/>
      <c r="F115" s="27"/>
      <c r="H115" s="32"/>
    </row>
    <row r="116" spans="1:8" s="30" customFormat="1" ht="26.25" customHeight="1">
      <c r="A116" s="16" t="s">
        <v>116</v>
      </c>
      <c r="B116" s="23">
        <v>84121591501.5</v>
      </c>
      <c r="C116" s="24">
        <v>29663350924.5</v>
      </c>
      <c r="D116" s="25">
        <f>SUM(B116:C116)</f>
        <v>113784942426</v>
      </c>
      <c r="E116" s="26"/>
      <c r="F116" s="27"/>
      <c r="H116" s="31"/>
    </row>
    <row r="117" spans="1:8" s="28" customFormat="1" ht="26.25" customHeight="1">
      <c r="A117" s="16" t="s">
        <v>106</v>
      </c>
      <c r="B117" s="23">
        <f>SUM(B118:B119)</f>
        <v>59767405893</v>
      </c>
      <c r="C117" s="24">
        <f>SUM(C118:C119)</f>
        <v>42322472265</v>
      </c>
      <c r="D117" s="25">
        <f>SUM(D118:D119)</f>
        <v>102089878158</v>
      </c>
      <c r="E117" s="26"/>
      <c r="F117" s="27"/>
      <c r="H117" s="32"/>
    </row>
    <row r="118" spans="1:8" s="30" customFormat="1" ht="26.25" customHeight="1">
      <c r="A118" s="16" t="s">
        <v>107</v>
      </c>
      <c r="B118" s="23">
        <v>14296937752</v>
      </c>
      <c r="C118" s="24">
        <v>18882865957</v>
      </c>
      <c r="D118" s="25">
        <f>SUM(B118:C118)</f>
        <v>33179803709</v>
      </c>
      <c r="E118" s="26"/>
      <c r="F118" s="27"/>
      <c r="H118" s="31"/>
    </row>
    <row r="119" spans="1:8" s="30" customFormat="1" ht="26.25" customHeight="1">
      <c r="A119" s="16" t="s">
        <v>108</v>
      </c>
      <c r="B119" s="23">
        <v>45470468141</v>
      </c>
      <c r="C119" s="24">
        <v>23439606308</v>
      </c>
      <c r="D119" s="25">
        <f>SUM(B119:C119)</f>
        <v>68910074449</v>
      </c>
      <c r="E119" s="26"/>
      <c r="F119" s="27"/>
      <c r="H119" s="31"/>
    </row>
    <row r="120" spans="1:8" s="64" customFormat="1" ht="26.25" customHeight="1">
      <c r="A120" s="16" t="s">
        <v>109</v>
      </c>
      <c r="B120" s="23">
        <f t="shared" ref="B120:D121" si="5">B121</f>
        <v>100000000</v>
      </c>
      <c r="C120" s="24">
        <f t="shared" si="5"/>
        <v>19336156984.689999</v>
      </c>
      <c r="D120" s="25">
        <f t="shared" si="5"/>
        <v>19436156984.689999</v>
      </c>
      <c r="E120" s="26"/>
      <c r="F120" s="27"/>
    </row>
    <row r="121" spans="1:8" s="28" customFormat="1" ht="26.25" customHeight="1">
      <c r="A121" s="16" t="s">
        <v>15</v>
      </c>
      <c r="B121" s="23">
        <f t="shared" si="5"/>
        <v>100000000</v>
      </c>
      <c r="C121" s="24">
        <f t="shared" si="5"/>
        <v>19336156984.689999</v>
      </c>
      <c r="D121" s="25">
        <f t="shared" si="5"/>
        <v>19436156984.689999</v>
      </c>
      <c r="E121" s="26"/>
      <c r="F121" s="27"/>
      <c r="H121" s="29"/>
    </row>
    <row r="122" spans="1:8" s="30" customFormat="1" ht="26.25" customHeight="1">
      <c r="A122" s="16" t="s">
        <v>110</v>
      </c>
      <c r="B122" s="23">
        <v>100000000</v>
      </c>
      <c r="C122" s="24">
        <v>19336156984.689999</v>
      </c>
      <c r="D122" s="25">
        <f>SUM(B122:C122)</f>
        <v>19436156984.689999</v>
      </c>
      <c r="E122" s="26">
        <v>50000000</v>
      </c>
      <c r="F122" s="27"/>
      <c r="H122" s="38"/>
    </row>
    <row r="123" spans="1:8" s="30" customFormat="1" ht="96.95" customHeight="1">
      <c r="A123" s="16"/>
      <c r="B123" s="23"/>
      <c r="C123" s="24"/>
      <c r="D123" s="25"/>
      <c r="E123" s="26"/>
      <c r="F123" s="27"/>
      <c r="H123" s="38"/>
    </row>
    <row r="124" spans="1:8" s="30" customFormat="1" ht="96.95" customHeight="1">
      <c r="A124" s="16"/>
      <c r="B124" s="23"/>
      <c r="C124" s="24"/>
      <c r="D124" s="25"/>
      <c r="E124" s="26"/>
      <c r="F124" s="27"/>
      <c r="H124" s="38"/>
    </row>
    <row r="125" spans="1:8" s="30" customFormat="1" ht="116.1" customHeight="1">
      <c r="A125" s="16"/>
      <c r="B125" s="23"/>
      <c r="C125" s="24"/>
      <c r="D125" s="25"/>
      <c r="E125" s="26"/>
      <c r="F125" s="27"/>
      <c r="H125" s="38"/>
    </row>
    <row r="126" spans="1:8" ht="24" customHeight="1">
      <c r="A126" s="79" t="s">
        <v>122</v>
      </c>
      <c r="B126" s="76">
        <f>B5+B64+B74</f>
        <v>2908233480840.0298</v>
      </c>
      <c r="C126" s="77">
        <f>C5+C64+C74</f>
        <v>3927055256344.8188</v>
      </c>
      <c r="D126" s="78">
        <f>D5+D64+D74</f>
        <v>6835288737184.8496</v>
      </c>
      <c r="E126" s="65"/>
      <c r="F126" s="66"/>
    </row>
    <row r="127" spans="1:8" ht="150" customHeight="1">
      <c r="A127" s="80" t="s">
        <v>124</v>
      </c>
      <c r="B127" s="80"/>
      <c r="C127" s="80"/>
      <c r="D127" s="80"/>
      <c r="E127" s="80"/>
      <c r="F127" s="80"/>
    </row>
  </sheetData>
  <mergeCells count="3">
    <mergeCell ref="A127:F127"/>
    <mergeCell ref="A1:F1"/>
    <mergeCell ref="A2:F2"/>
  </mergeCells>
  <phoneticPr fontId="2" type="noConversion"/>
  <printOptions horizontalCentered="1"/>
  <pageMargins left="0.35433070866141736" right="0.35433070866141736" top="0.55118110236220474" bottom="0.55118110236220474" header="0.31496062992125984" footer="0.31496062992125984"/>
  <pageSetup paperSize="9" scale="80" firstPageNumber="68" orientation="portrait" useFirstPageNumber="1" r:id="rId1"/>
  <headerFooter>
    <oddHeader xml:space="preserve">&amp;R
</oddHeader>
  </headerFooter>
  <rowBreaks count="3" manualBreakCount="3">
    <brk id="37" max="5" man="1"/>
    <brk id="73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吳佳倫</dc:creator>
  <cp:lastModifiedBy>陳小玨</cp:lastModifiedBy>
  <cp:lastPrinted>2020-04-24T07:40:26Z</cp:lastPrinted>
  <dcterms:created xsi:type="dcterms:W3CDTF">2019-04-18T03:17:38Z</dcterms:created>
  <dcterms:modified xsi:type="dcterms:W3CDTF">2020-06-02T00:48:16Z</dcterms:modified>
</cp:coreProperties>
</file>