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7950" tabRatio="707" activeTab="0"/>
  </bookViews>
  <sheets>
    <sheet name="融資" sheetId="1" r:id="rId1"/>
    <sheet name="歲出總" sheetId="2" r:id="rId2"/>
    <sheet name="歲出經常門" sheetId="3" r:id="rId3"/>
    <sheet name="歲出資本門" sheetId="4" r:id="rId4"/>
    <sheet name="歲出明細" sheetId="5" r:id="rId5"/>
  </sheets>
  <definedNames>
    <definedName name="_xlnm.Print_Area" localSheetId="4">'歲出明細'!$A$1:$P$147</definedName>
    <definedName name="_xlnm.Print_Area" localSheetId="2">'歲出經常門'!$A$1:$P$27</definedName>
    <definedName name="_xlnm.Print_Area" localSheetId="3">'歲出資本門'!$A$1:$P$27</definedName>
    <definedName name="_xlnm.Print_Area" localSheetId="1">'歲出總'!$A$1:$P$27</definedName>
    <definedName name="_xlnm.Print_Area" localSheetId="0">'融資'!$A$1:$F$25</definedName>
    <definedName name="_xlnm.Print_Titles" localSheetId="4">'歲出明細'!$1:$7</definedName>
    <definedName name="_xlnm.Print_Titles" localSheetId="2">'歲出經常門'!$1:$7</definedName>
    <definedName name="_xlnm.Print_Titles" localSheetId="3">'歲出資本門'!$1:$7</definedName>
    <definedName name="_xlnm.Print_Titles" localSheetId="1">'歲出總'!$1:$7</definedName>
    <definedName name="_xlnm.Print_Titles" localSheetId="0">'融資'!$1:$1</definedName>
  </definedNames>
  <calcPr fullCalcOnLoad="1"/>
</workbook>
</file>

<file path=xl/sharedStrings.xml><?xml version="1.0" encoding="utf-8"?>
<sst xmlns="http://schemas.openxmlformats.org/spreadsheetml/2006/main" count="1090" uniqueCount="134">
  <si>
    <t>中央政府</t>
  </si>
  <si>
    <t>總決算</t>
  </si>
  <si>
    <t>中華民國</t>
  </si>
  <si>
    <t>單位：新臺幣元</t>
  </si>
  <si>
    <t>年度別</t>
  </si>
  <si>
    <t>以前年度轉入數</t>
  </si>
  <si>
    <t>本年度實現數</t>
  </si>
  <si>
    <t>本年度調整數</t>
  </si>
  <si>
    <t>本年度未結清數</t>
  </si>
  <si>
    <t>保留數</t>
  </si>
  <si>
    <t/>
  </si>
  <si>
    <t>1</t>
  </si>
  <si>
    <t>節</t>
  </si>
  <si>
    <t>目</t>
  </si>
  <si>
    <t>項</t>
  </si>
  <si>
    <t>款</t>
  </si>
  <si>
    <t>轉入數決算表</t>
  </si>
  <si>
    <t>│</t>
  </si>
  <si>
    <t>以前年度歲出保留</t>
  </si>
  <si>
    <t>3</t>
  </si>
  <si>
    <t>2</t>
  </si>
  <si>
    <t>13</t>
  </si>
  <si>
    <t>5</t>
  </si>
  <si>
    <t>12</t>
  </si>
  <si>
    <t>11</t>
  </si>
  <si>
    <t>4</t>
  </si>
  <si>
    <t>10</t>
  </si>
  <si>
    <t>9</t>
  </si>
  <si>
    <t>8</t>
  </si>
  <si>
    <t>7</t>
  </si>
  <si>
    <t>6</t>
  </si>
  <si>
    <t>行政院主管</t>
  </si>
  <si>
    <t>數位建設</t>
  </si>
  <si>
    <t>文化支出</t>
  </si>
  <si>
    <t>發展數位文創</t>
  </si>
  <si>
    <t>原住民族委員會</t>
  </si>
  <si>
    <t>民政支出</t>
  </si>
  <si>
    <t>城鄉建設</t>
  </si>
  <si>
    <t>原民部落營造</t>
  </si>
  <si>
    <t>客家委員會及所屬</t>
  </si>
  <si>
    <t>客家浪漫臺三線</t>
  </si>
  <si>
    <t>交通支出</t>
  </si>
  <si>
    <t>內政部主管</t>
  </si>
  <si>
    <t>營建署及所屬</t>
  </si>
  <si>
    <t>工業支出</t>
  </si>
  <si>
    <t>城鎮之心工程</t>
  </si>
  <si>
    <t>提升道路品質</t>
  </si>
  <si>
    <t>環境保護支出</t>
  </si>
  <si>
    <t>水環境建設</t>
  </si>
  <si>
    <t>水與發展</t>
  </si>
  <si>
    <t>水與安全</t>
  </si>
  <si>
    <t>水與環境</t>
  </si>
  <si>
    <t>警政署及所屬</t>
  </si>
  <si>
    <t>公共服務據點整備</t>
  </si>
  <si>
    <t>消防署及所屬</t>
  </si>
  <si>
    <t>公共服務據點整備</t>
  </si>
  <si>
    <t>教育部主管</t>
  </si>
  <si>
    <t>教育支出</t>
  </si>
  <si>
    <t>體育署</t>
  </si>
  <si>
    <t>校園社區化改造</t>
  </si>
  <si>
    <t>營造休閒運動環境</t>
  </si>
  <si>
    <t>經濟部主管</t>
  </si>
  <si>
    <t>經濟部</t>
  </si>
  <si>
    <t>其他經濟服務支出</t>
  </si>
  <si>
    <t>工業局</t>
  </si>
  <si>
    <t>開發在地型產業園區</t>
  </si>
  <si>
    <t>水利署及所屬</t>
  </si>
  <si>
    <t>科學支出</t>
  </si>
  <si>
    <t>農業支出</t>
  </si>
  <si>
    <t>水環境建設</t>
  </si>
  <si>
    <t>中小企業處</t>
  </si>
  <si>
    <t>開發在地型產業園區</t>
  </si>
  <si>
    <t>能源局</t>
  </si>
  <si>
    <t>綠能建設</t>
  </si>
  <si>
    <t>完備綠能技術及建設</t>
  </si>
  <si>
    <t>交通部主管</t>
  </si>
  <si>
    <t>交通部</t>
  </si>
  <si>
    <t>高鐵臺鐵連結成網</t>
  </si>
  <si>
    <t>中南部觀光鐵路</t>
  </si>
  <si>
    <t>軌道建設</t>
  </si>
  <si>
    <t>鐵路立體化及通勤提速</t>
  </si>
  <si>
    <t>都市推動捷運</t>
  </si>
  <si>
    <t>農業委員會主管</t>
  </si>
  <si>
    <t>農業委員會</t>
  </si>
  <si>
    <t>水與安全</t>
  </si>
  <si>
    <t>林務局</t>
  </si>
  <si>
    <t>農業支出</t>
  </si>
  <si>
    <t>漁業署及所屬</t>
  </si>
  <si>
    <t>衛生福利部主管</t>
  </si>
  <si>
    <t>衛生福利部</t>
  </si>
  <si>
    <t>醫療保健支出</t>
  </si>
  <si>
    <t>食品藥物管理署</t>
  </si>
  <si>
    <t>醫療保健支出</t>
  </si>
  <si>
    <t>食品安全建設</t>
  </si>
  <si>
    <t>國民健康署</t>
  </si>
  <si>
    <t>公共服務據點整備</t>
  </si>
  <si>
    <t>社會及家庭署</t>
  </si>
  <si>
    <t>福利服務支出</t>
  </si>
  <si>
    <t>公共服務據點整備</t>
  </si>
  <si>
    <t>環境保護署主管</t>
  </si>
  <si>
    <t>環境保護署</t>
  </si>
  <si>
    <t>水與環境</t>
  </si>
  <si>
    <t>文化部主管</t>
  </si>
  <si>
    <t>文化部</t>
  </si>
  <si>
    <t>文化生活圈建設</t>
  </si>
  <si>
    <t>影視及流行音樂產業局</t>
  </si>
  <si>
    <t>科技部主管</t>
  </si>
  <si>
    <t>│</t>
  </si>
  <si>
    <t>　　 合           計</t>
  </si>
  <si>
    <t>中央政府前瞻基礎建設</t>
  </si>
  <si>
    <t>計畫第1期特別決算</t>
  </si>
  <si>
    <t>科               目</t>
  </si>
  <si>
    <t>本年度減免(註銷)數</t>
  </si>
  <si>
    <t>名　　　稱</t>
  </si>
  <si>
    <t>應付數</t>
  </si>
  <si>
    <t>109年度</t>
  </si>
  <si>
    <t>經常門</t>
  </si>
  <si>
    <t>資本門</t>
  </si>
  <si>
    <t>經資門併計</t>
  </si>
  <si>
    <t>轉入數決算總表</t>
  </si>
  <si>
    <t>建構開放政府及智慧城鄉服務</t>
  </si>
  <si>
    <t>加工出口區管理處及所屬</t>
  </si>
  <si>
    <t>營業基金－臺灣鐵路管理局</t>
  </si>
  <si>
    <t>臺鐵升級及改善東部服務</t>
  </si>
  <si>
    <t>少子化友善育兒空間建設</t>
  </si>
  <si>
    <t>南部科學工業園區管理局及所屬</t>
  </si>
  <si>
    <t>建設下世代科研與智慧學習環境</t>
  </si>
  <si>
    <t>經資門併計</t>
  </si>
  <si>
    <t>107</t>
  </si>
  <si>
    <t>債務之舉借</t>
  </si>
  <si>
    <t>106</t>
  </si>
  <si>
    <t>本年度
減免(註銷)數</t>
  </si>
  <si>
    <t xml:space="preserve">項目 </t>
  </si>
  <si>
    <t>年度別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</si>
</sst>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#,##0_ 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8"/>
      <color indexed="8"/>
      <name val="Arial"/>
      <family val="2"/>
    </font>
    <font>
      <sz val="8"/>
      <color indexed="8"/>
      <name val="標楷體"/>
      <family val="4"/>
    </font>
    <font>
      <b/>
      <u val="single"/>
      <sz val="14"/>
      <name val="新細明體"/>
      <family val="1"/>
    </font>
    <font>
      <sz val="10"/>
      <color indexed="8"/>
      <name val="標楷體"/>
      <family val="4"/>
    </font>
    <font>
      <sz val="8"/>
      <name val="Arial"/>
      <family val="2"/>
    </font>
    <font>
      <sz val="8"/>
      <name val="標楷體"/>
      <family val="4"/>
    </font>
    <font>
      <sz val="12"/>
      <name val="標楷體"/>
      <family val="4"/>
    </font>
    <font>
      <sz val="9.5"/>
      <color indexed="8"/>
      <name val="Arial"/>
      <family val="2"/>
    </font>
    <font>
      <sz val="9.5"/>
      <name val="Arial"/>
      <family val="2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8"/>
      <name val="新細明體"/>
      <family val="1"/>
    </font>
    <font>
      <sz val="10"/>
      <color indexed="8"/>
      <name val="新細明體"/>
      <family val="1"/>
    </font>
    <font>
      <sz val="16"/>
      <color indexed="8"/>
      <name val="新細明體"/>
      <family val="1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細明體"/>
      <family val="3"/>
    </font>
    <font>
      <sz val="14"/>
      <color indexed="8"/>
      <name val="Arial"/>
      <family val="2"/>
    </font>
    <font>
      <sz val="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5"/>
      <color indexed="8"/>
      <name val="Cambria"/>
      <family val="1"/>
    </font>
    <font>
      <sz val="10"/>
      <color indexed="8"/>
      <name val="Cambria"/>
      <family val="1"/>
    </font>
    <font>
      <sz val="16"/>
      <color indexed="8"/>
      <name val="Cambria"/>
      <family val="1"/>
    </font>
    <font>
      <sz val="9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theme="1"/>
      <name val="標楷體"/>
      <family val="4"/>
    </font>
    <font>
      <sz val="12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1" fillId="0" borderId="0" applyFont="0" applyFill="0" applyBorder="0" applyAlignment="0" applyProtection="0"/>
    <xf numFmtId="0" fontId="4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1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15">
    <xf numFmtId="0" fontId="0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62" fillId="0" borderId="11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43" fontId="8" fillId="0" borderId="10" xfId="33" applyFont="1" applyFill="1" applyBorder="1" applyAlignment="1">
      <alignment horizontal="right" wrapText="1"/>
    </xf>
    <xf numFmtId="43" fontId="12" fillId="0" borderId="10" xfId="33" applyFont="1" applyFill="1" applyBorder="1" applyAlignment="1">
      <alignment horizontal="right" wrapText="1"/>
    </xf>
    <xf numFmtId="43" fontId="8" fillId="0" borderId="12" xfId="33" applyFont="1" applyFill="1" applyBorder="1" applyAlignment="1">
      <alignment horizontal="right" wrapText="1"/>
    </xf>
    <xf numFmtId="0" fontId="62" fillId="0" borderId="13" xfId="0" applyFont="1" applyFill="1" applyBorder="1" applyAlignment="1">
      <alignment horizontal="center" wrapText="1"/>
    </xf>
    <xf numFmtId="0" fontId="62" fillId="0" borderId="14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left" vertical="top" wrapText="1"/>
    </xf>
    <xf numFmtId="4" fontId="8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 wrapText="1"/>
    </xf>
    <xf numFmtId="4" fontId="8" fillId="0" borderId="15" xfId="0" applyNumberFormat="1" applyFont="1" applyFill="1" applyBorder="1" applyAlignment="1">
      <alignment horizontal="right" wrapText="1"/>
    </xf>
    <xf numFmtId="0" fontId="62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41" fontId="15" fillId="0" borderId="16" xfId="33" applyNumberFormat="1" applyFont="1" applyFill="1" applyBorder="1" applyAlignment="1">
      <alignment horizontal="right" vertical="center" wrapText="1"/>
    </xf>
    <xf numFmtId="41" fontId="15" fillId="0" borderId="17" xfId="33" applyNumberFormat="1" applyFont="1" applyFill="1" applyBorder="1" applyAlignment="1">
      <alignment horizontal="right" vertical="center" wrapText="1"/>
    </xf>
    <xf numFmtId="41" fontId="15" fillId="0" borderId="10" xfId="33" applyNumberFormat="1" applyFont="1" applyFill="1" applyBorder="1" applyAlignment="1">
      <alignment horizontal="right" vertical="center" wrapText="1"/>
    </xf>
    <xf numFmtId="41" fontId="15" fillId="0" borderId="12" xfId="33" applyNumberFormat="1" applyFont="1" applyFill="1" applyBorder="1" applyAlignment="1">
      <alignment horizontal="right" vertical="center" wrapText="1"/>
    </xf>
    <xf numFmtId="41" fontId="16" fillId="0" borderId="10" xfId="33" applyNumberFormat="1" applyFont="1" applyFill="1" applyBorder="1" applyAlignment="1">
      <alignment horizontal="right" vertical="center" wrapText="1"/>
    </xf>
    <xf numFmtId="41" fontId="16" fillId="0" borderId="12" xfId="33" applyNumberFormat="1" applyFont="1" applyFill="1" applyBorder="1" applyAlignment="1">
      <alignment horizontal="right" vertical="center" wrapText="1"/>
    </xf>
    <xf numFmtId="0" fontId="17" fillId="0" borderId="18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wrapText="1"/>
    </xf>
    <xf numFmtId="0" fontId="64" fillId="0" borderId="11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41" fontId="15" fillId="0" borderId="14" xfId="33" applyNumberFormat="1" applyFont="1" applyFill="1" applyBorder="1" applyAlignment="1">
      <alignment horizontal="right" vertical="center" wrapText="1"/>
    </xf>
    <xf numFmtId="41" fontId="15" fillId="0" borderId="15" xfId="33" applyNumberFormat="1" applyFont="1" applyFill="1" applyBorder="1" applyAlignment="1">
      <alignment horizontal="right" vertical="center" wrapText="1"/>
    </xf>
    <xf numFmtId="43" fontId="15" fillId="0" borderId="10" xfId="33" applyFont="1" applyFill="1" applyBorder="1" applyAlignment="1">
      <alignment horizontal="right" wrapText="1"/>
    </xf>
    <xf numFmtId="43" fontId="16" fillId="0" borderId="10" xfId="33" applyFont="1" applyFill="1" applyBorder="1" applyAlignment="1">
      <alignment horizontal="right" wrapText="1"/>
    </xf>
    <xf numFmtId="43" fontId="15" fillId="0" borderId="12" xfId="33" applyFont="1" applyFill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5" fillId="0" borderId="12" xfId="0" applyNumberFormat="1" applyFont="1" applyFill="1" applyBorder="1" applyAlignment="1">
      <alignment horizontal="right" wrapText="1"/>
    </xf>
    <xf numFmtId="4" fontId="15" fillId="0" borderId="14" xfId="0" applyNumberFormat="1" applyFont="1" applyFill="1" applyBorder="1" applyAlignment="1">
      <alignment horizontal="right" wrapText="1"/>
    </xf>
    <xf numFmtId="4" fontId="16" fillId="0" borderId="14" xfId="0" applyNumberFormat="1" applyFont="1" applyFill="1" applyBorder="1" applyAlignment="1">
      <alignment horizontal="right" wrapText="1"/>
    </xf>
    <xf numFmtId="4" fontId="15" fillId="0" borderId="15" xfId="0" applyNumberFormat="1" applyFont="1" applyFill="1" applyBorder="1" applyAlignment="1">
      <alignment horizontal="right" wrapText="1"/>
    </xf>
    <xf numFmtId="0" fontId="63" fillId="0" borderId="13" xfId="0" applyFont="1" applyFill="1" applyBorder="1" applyAlignment="1">
      <alignment horizont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center" wrapText="1"/>
    </xf>
    <xf numFmtId="178" fontId="15" fillId="0" borderId="10" xfId="33" applyNumberFormat="1" applyFont="1" applyFill="1" applyBorder="1" applyAlignment="1">
      <alignment horizontal="right" vertical="center" wrapText="1"/>
    </xf>
    <xf numFmtId="178" fontId="15" fillId="0" borderId="16" xfId="33" applyNumberFormat="1" applyFont="1" applyFill="1" applyBorder="1" applyAlignment="1">
      <alignment horizontal="right" vertical="center" wrapText="1"/>
    </xf>
    <xf numFmtId="178" fontId="16" fillId="0" borderId="10" xfId="33" applyNumberFormat="1" applyFont="1" applyFill="1" applyBorder="1" applyAlignment="1">
      <alignment horizontal="right" vertical="center" wrapText="1"/>
    </xf>
    <xf numFmtId="178" fontId="15" fillId="0" borderId="14" xfId="33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distributed" vertical="center" wrapText="1"/>
    </xf>
    <xf numFmtId="0" fontId="14" fillId="0" borderId="21" xfId="0" applyFont="1" applyFill="1" applyBorder="1" applyAlignment="1">
      <alignment horizontal="distributed" vertical="center" wrapText="1"/>
    </xf>
    <xf numFmtId="0" fontId="14" fillId="0" borderId="2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49" fontId="37" fillId="0" borderId="0" xfId="0" applyNumberFormat="1" applyFont="1" applyBorder="1" applyAlignment="1">
      <alignment vertical="center" wrapText="1"/>
    </xf>
    <xf numFmtId="4" fontId="38" fillId="0" borderId="12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" fontId="38" fillId="0" borderId="15" xfId="0" applyNumberFormat="1" applyFont="1" applyBorder="1" applyAlignment="1">
      <alignment horizontal="right"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left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/>
    </xf>
    <xf numFmtId="177" fontId="41" fillId="0" borderId="0" xfId="0" applyNumberFormat="1" applyFont="1" applyBorder="1" applyAlignment="1">
      <alignment vertical="center" wrapText="1"/>
    </xf>
    <xf numFmtId="3" fontId="38" fillId="0" borderId="12" xfId="0" applyNumberFormat="1" applyFont="1" applyBorder="1" applyAlignment="1">
      <alignment horizontal="right" wrapText="1"/>
    </xf>
    <xf numFmtId="49" fontId="66" fillId="0" borderId="0" xfId="0" applyNumberFormat="1" applyFont="1" applyBorder="1" applyAlignment="1">
      <alignment horizontal="left" wrapText="1"/>
    </xf>
    <xf numFmtId="49" fontId="39" fillId="0" borderId="11" xfId="0" applyNumberFormat="1" applyFont="1" applyBorder="1" applyAlignment="1">
      <alignment horizontal="center" wrapText="1"/>
    </xf>
    <xf numFmtId="49" fontId="42" fillId="0" borderId="0" xfId="0" applyNumberFormat="1" applyFont="1" applyBorder="1" applyAlignment="1">
      <alignment vertical="center" wrapText="1"/>
    </xf>
    <xf numFmtId="178" fontId="3" fillId="0" borderId="22" xfId="0" applyNumberFormat="1" applyFont="1" applyBorder="1" applyAlignment="1">
      <alignment horizontal="distributed" vertical="center" wrapText="1"/>
    </xf>
    <xf numFmtId="178" fontId="3" fillId="0" borderId="23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center" vertical="center" textRotation="255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C7" sqref="C7"/>
    </sheetView>
  </sheetViews>
  <sheetFormatPr defaultColWidth="9.00390625" defaultRowHeight="26.25" customHeight="1"/>
  <cols>
    <col min="1" max="1" width="4.50390625" style="98" customWidth="1"/>
    <col min="2" max="2" width="13.625" style="97" customWidth="1"/>
    <col min="3" max="3" width="16.50390625" style="96" customWidth="1"/>
    <col min="4" max="4" width="18.00390625" style="96" customWidth="1"/>
    <col min="5" max="5" width="16.50390625" style="96" customWidth="1"/>
    <col min="6" max="6" width="17.00390625" style="96" customWidth="1"/>
    <col min="7" max="7" width="36.25390625" style="95" customWidth="1"/>
    <col min="8" max="16384" width="9.00390625" style="95" customWidth="1"/>
  </cols>
  <sheetData>
    <row r="1" spans="1:6" s="110" customFormat="1" ht="48" customHeight="1">
      <c r="A1" s="114" t="s">
        <v>133</v>
      </c>
      <c r="B1" s="113" t="s">
        <v>132</v>
      </c>
      <c r="C1" s="112" t="s">
        <v>5</v>
      </c>
      <c r="D1" s="112" t="s">
        <v>131</v>
      </c>
      <c r="E1" s="112" t="s">
        <v>6</v>
      </c>
      <c r="F1" s="111" t="s">
        <v>8</v>
      </c>
    </row>
    <row r="2" spans="1:7" ht="26.25" customHeight="1">
      <c r="A2" s="109" t="s">
        <v>130</v>
      </c>
      <c r="B2" s="108" t="s">
        <v>129</v>
      </c>
      <c r="C2" s="107">
        <v>5874486763</v>
      </c>
      <c r="D2" s="107">
        <f>C2-E2-F2</f>
        <v>718829436</v>
      </c>
      <c r="E2" s="107">
        <v>3000000000</v>
      </c>
      <c r="F2" s="107">
        <v>2155657327</v>
      </c>
      <c r="G2" s="106"/>
    </row>
    <row r="3" spans="1:6" ht="26.25" customHeight="1">
      <c r="A3" s="105" t="s">
        <v>17</v>
      </c>
      <c r="B3" s="103"/>
      <c r="C3" s="102"/>
      <c r="D3" s="102"/>
      <c r="E3" s="102"/>
      <c r="F3" s="102"/>
    </row>
    <row r="4" spans="1:6" ht="26.25" customHeight="1">
      <c r="A4" s="104" t="s">
        <v>128</v>
      </c>
      <c r="B4" s="103"/>
      <c r="C4" s="102"/>
      <c r="D4" s="102"/>
      <c r="E4" s="102"/>
      <c r="F4" s="102"/>
    </row>
    <row r="24" ht="41.25" customHeight="1"/>
    <row r="25" spans="1:6" ht="26.25" customHeight="1">
      <c r="A25" s="101"/>
      <c r="B25" s="100"/>
      <c r="C25" s="99"/>
      <c r="D25" s="99"/>
      <c r="E25" s="99"/>
      <c r="F25" s="99"/>
    </row>
  </sheetData>
  <sheetProtection/>
  <printOptions horizontalCentered="1"/>
  <pageMargins left="0.7480314960629921" right="0.7480314960629921" top="1.8110236220472442" bottom="0.7086614173228347" header="0.7086614173228347" footer="0.7086614173228347"/>
  <pageSetup firstPageNumber="1" useFirstPageNumber="1" horizontalDpi="600" verticalDpi="600" orientation="portrait" pageOrder="overThenDown" paperSize="9" r:id="rId1"/>
  <headerFooter>
    <oddHeader xml:space="preserve">&amp;C&amp;"標楷體,標準"&amp;15中央政府總決算
&amp;16中央政府前瞻基礎建設計畫第1期特別決算
以前年度融資調度轉入數決算表&amp;14
&amp;12中華民國109年度&amp;R
&amp;"標楷體,標準"單位：新臺幣元&amp;10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15" workbookViewId="0" topLeftCell="A1">
      <selection activeCell="O15" sqref="O15"/>
    </sheetView>
  </sheetViews>
  <sheetFormatPr defaultColWidth="9.00390625" defaultRowHeight="31.5" customHeight="1"/>
  <cols>
    <col min="1" max="1" width="4.125" style="20" customWidth="1"/>
    <col min="2" max="2" width="2.875" style="20" customWidth="1"/>
    <col min="3" max="3" width="2.875" style="32" customWidth="1"/>
    <col min="4" max="4" width="3.00390625" style="32" customWidth="1"/>
    <col min="5" max="5" width="2.875" style="32" customWidth="1"/>
    <col min="6" max="6" width="20.625" style="33" customWidth="1"/>
    <col min="7" max="13" width="13.75390625" style="1" customWidth="1"/>
    <col min="14" max="14" width="13.75390625" style="34" customWidth="1"/>
    <col min="15" max="15" width="13.75390625" style="1" customWidth="1"/>
    <col min="16" max="16" width="13.75390625" style="35" customWidth="1"/>
    <col min="17" max="17" width="9.00390625" style="17" customWidth="1"/>
    <col min="18" max="16384" width="9.00390625" style="2" customWidth="1"/>
  </cols>
  <sheetData>
    <row r="1" spans="1:17" s="8" customFormat="1" ht="19.5" customHeight="1">
      <c r="A1" s="3"/>
      <c r="B1" s="3"/>
      <c r="C1" s="3"/>
      <c r="D1" s="3"/>
      <c r="E1" s="3"/>
      <c r="F1" s="4"/>
      <c r="G1" s="71" t="s">
        <v>0</v>
      </c>
      <c r="H1" s="72"/>
      <c r="I1" s="72"/>
      <c r="J1" s="72"/>
      <c r="K1" s="73" t="s">
        <v>1</v>
      </c>
      <c r="L1" s="73"/>
      <c r="M1" s="73"/>
      <c r="N1" s="5"/>
      <c r="O1" s="6"/>
      <c r="P1" s="6"/>
      <c r="Q1" s="7"/>
    </row>
    <row r="2" spans="1:17" s="11" customFormat="1" ht="25.5" customHeight="1">
      <c r="A2" s="9"/>
      <c r="B2" s="9"/>
      <c r="C2" s="9"/>
      <c r="D2" s="9"/>
      <c r="E2" s="9"/>
      <c r="F2" s="4"/>
      <c r="G2" s="74" t="s">
        <v>109</v>
      </c>
      <c r="H2" s="74"/>
      <c r="I2" s="75"/>
      <c r="J2" s="75"/>
      <c r="K2" s="76" t="s">
        <v>110</v>
      </c>
      <c r="L2" s="76"/>
      <c r="M2" s="76"/>
      <c r="N2" s="5"/>
      <c r="O2" s="6"/>
      <c r="P2" s="6"/>
      <c r="Q2" s="10"/>
    </row>
    <row r="3" spans="1:17" s="11" customFormat="1" ht="25.5" customHeight="1">
      <c r="A3" s="9"/>
      <c r="B3" s="9"/>
      <c r="C3" s="9"/>
      <c r="D3" s="9"/>
      <c r="E3" s="9"/>
      <c r="F3" s="4"/>
      <c r="G3" s="74" t="s">
        <v>18</v>
      </c>
      <c r="H3" s="74"/>
      <c r="I3" s="75"/>
      <c r="J3" s="75"/>
      <c r="K3" s="76" t="s">
        <v>119</v>
      </c>
      <c r="L3" s="76"/>
      <c r="M3" s="6"/>
      <c r="N3" s="5"/>
      <c r="O3" s="6"/>
      <c r="P3" s="6"/>
      <c r="Q3" s="10"/>
    </row>
    <row r="4" spans="1:17" s="14" customFormat="1" ht="16.5" customHeight="1">
      <c r="A4" s="77" t="s">
        <v>118</v>
      </c>
      <c r="B4" s="77"/>
      <c r="C4" s="77"/>
      <c r="D4" s="77"/>
      <c r="E4" s="77"/>
      <c r="F4" s="12"/>
      <c r="G4" s="6"/>
      <c r="H4" s="6"/>
      <c r="I4" s="78" t="s">
        <v>2</v>
      </c>
      <c r="J4" s="79"/>
      <c r="K4" s="80" t="s">
        <v>115</v>
      </c>
      <c r="L4" s="80"/>
      <c r="M4" s="6"/>
      <c r="N4" s="5"/>
      <c r="O4" s="78" t="s">
        <v>3</v>
      </c>
      <c r="P4" s="78"/>
      <c r="Q4" s="13"/>
    </row>
    <row r="5" spans="1:17" s="16" customFormat="1" ht="26.25" customHeight="1">
      <c r="A5" s="81" t="s">
        <v>4</v>
      </c>
      <c r="B5" s="84" t="s">
        <v>111</v>
      </c>
      <c r="C5" s="84"/>
      <c r="D5" s="84"/>
      <c r="E5" s="84"/>
      <c r="F5" s="85"/>
      <c r="G5" s="86" t="s">
        <v>5</v>
      </c>
      <c r="H5" s="87"/>
      <c r="I5" s="86" t="s">
        <v>112</v>
      </c>
      <c r="J5" s="87"/>
      <c r="K5" s="86" t="s">
        <v>6</v>
      </c>
      <c r="L5" s="87"/>
      <c r="M5" s="86" t="s">
        <v>7</v>
      </c>
      <c r="N5" s="87"/>
      <c r="O5" s="86" t="s">
        <v>8</v>
      </c>
      <c r="P5" s="88"/>
      <c r="Q5" s="15"/>
    </row>
    <row r="6" spans="1:17" s="16" customFormat="1" ht="12.75" customHeight="1">
      <c r="A6" s="82"/>
      <c r="B6" s="81" t="s">
        <v>15</v>
      </c>
      <c r="C6" s="90" t="s">
        <v>14</v>
      </c>
      <c r="D6" s="90" t="s">
        <v>13</v>
      </c>
      <c r="E6" s="90" t="s">
        <v>12</v>
      </c>
      <c r="F6" s="91" t="s">
        <v>113</v>
      </c>
      <c r="G6" s="91" t="s">
        <v>114</v>
      </c>
      <c r="H6" s="91" t="s">
        <v>9</v>
      </c>
      <c r="I6" s="91" t="s">
        <v>114</v>
      </c>
      <c r="J6" s="91" t="s">
        <v>9</v>
      </c>
      <c r="K6" s="91" t="s">
        <v>114</v>
      </c>
      <c r="L6" s="91" t="s">
        <v>9</v>
      </c>
      <c r="M6" s="91" t="s">
        <v>114</v>
      </c>
      <c r="N6" s="91" t="s">
        <v>9</v>
      </c>
      <c r="O6" s="91" t="s">
        <v>114</v>
      </c>
      <c r="P6" s="93" t="s">
        <v>9</v>
      </c>
      <c r="Q6" s="15"/>
    </row>
    <row r="7" spans="1:17" s="16" customFormat="1" ht="12.75" customHeight="1">
      <c r="A7" s="83"/>
      <c r="B7" s="89"/>
      <c r="C7" s="90"/>
      <c r="D7" s="90"/>
      <c r="E7" s="90"/>
      <c r="F7" s="92"/>
      <c r="G7" s="92"/>
      <c r="H7" s="92"/>
      <c r="I7" s="92"/>
      <c r="J7" s="92"/>
      <c r="K7" s="92"/>
      <c r="L7" s="92"/>
      <c r="M7" s="92"/>
      <c r="N7" s="92"/>
      <c r="O7" s="92"/>
      <c r="P7" s="94"/>
      <c r="Q7" s="15"/>
    </row>
    <row r="8" spans="1:16" s="17" customFormat="1" ht="31.5" customHeight="1">
      <c r="A8" s="42">
        <v>106</v>
      </c>
      <c r="B8" s="43" t="s">
        <v>10</v>
      </c>
      <c r="C8" s="43" t="s">
        <v>10</v>
      </c>
      <c r="D8" s="43" t="s">
        <v>10</v>
      </c>
      <c r="E8" s="43" t="s">
        <v>10</v>
      </c>
      <c r="F8" s="44" t="s">
        <v>108</v>
      </c>
      <c r="G8" s="36">
        <f>G9+G10+G11+G12+G13+G14+G15+G16+G17+G18</f>
        <v>1367929223</v>
      </c>
      <c r="H8" s="36">
        <f aca="true" t="shared" si="0" ref="H8:P8">H9+H10+H11+H12+H13+H14+H15+H16+H17+H18</f>
        <v>10063439164</v>
      </c>
      <c r="I8" s="36">
        <f t="shared" si="0"/>
        <v>71131178</v>
      </c>
      <c r="J8" s="36">
        <f t="shared" si="0"/>
        <v>647698258</v>
      </c>
      <c r="K8" s="36">
        <f t="shared" si="0"/>
        <v>1264143928</v>
      </c>
      <c r="L8" s="36">
        <f t="shared" si="0"/>
        <v>5033437892</v>
      </c>
      <c r="M8" s="36">
        <f t="shared" si="0"/>
        <v>123271282</v>
      </c>
      <c r="N8" s="68">
        <f t="shared" si="0"/>
        <v>-123271282</v>
      </c>
      <c r="O8" s="36">
        <f t="shared" si="0"/>
        <v>155925399</v>
      </c>
      <c r="P8" s="37">
        <f t="shared" si="0"/>
        <v>4259031732</v>
      </c>
    </row>
    <row r="9" spans="1:16" s="17" customFormat="1" ht="31.5" customHeight="1">
      <c r="A9" s="45" t="s">
        <v>17</v>
      </c>
      <c r="B9" s="46" t="s">
        <v>20</v>
      </c>
      <c r="C9" s="46" t="s">
        <v>10</v>
      </c>
      <c r="D9" s="46" t="s">
        <v>10</v>
      </c>
      <c r="E9" s="46" t="s">
        <v>10</v>
      </c>
      <c r="F9" s="47" t="s">
        <v>31</v>
      </c>
      <c r="G9" s="38">
        <v>2362000</v>
      </c>
      <c r="H9" s="38">
        <v>140021750</v>
      </c>
      <c r="I9" s="38">
        <v>0</v>
      </c>
      <c r="J9" s="38">
        <v>14744599</v>
      </c>
      <c r="K9" s="38">
        <v>2362000</v>
      </c>
      <c r="L9" s="38">
        <v>125277151</v>
      </c>
      <c r="M9" s="38">
        <v>0</v>
      </c>
      <c r="N9" s="38">
        <v>0</v>
      </c>
      <c r="O9" s="38">
        <v>0</v>
      </c>
      <c r="P9" s="39">
        <v>0</v>
      </c>
    </row>
    <row r="10" spans="1:16" s="17" customFormat="1" ht="31.5" customHeight="1">
      <c r="A10" s="45">
        <v>107</v>
      </c>
      <c r="B10" s="46" t="s">
        <v>19</v>
      </c>
      <c r="C10" s="46" t="s">
        <v>10</v>
      </c>
      <c r="D10" s="46" t="s">
        <v>10</v>
      </c>
      <c r="E10" s="46" t="s">
        <v>10</v>
      </c>
      <c r="F10" s="47" t="s">
        <v>42</v>
      </c>
      <c r="G10" s="38">
        <v>104216757</v>
      </c>
      <c r="H10" s="38">
        <v>696526568</v>
      </c>
      <c r="I10" s="38">
        <v>8924469</v>
      </c>
      <c r="J10" s="38">
        <v>37543967</v>
      </c>
      <c r="K10" s="38">
        <v>95280316</v>
      </c>
      <c r="L10" s="38">
        <v>637539415</v>
      </c>
      <c r="M10" s="38">
        <v>0</v>
      </c>
      <c r="N10" s="38">
        <v>0</v>
      </c>
      <c r="O10" s="38">
        <v>11972</v>
      </c>
      <c r="P10" s="39">
        <v>21443186</v>
      </c>
    </row>
    <row r="11" spans="1:16" s="17" customFormat="1" ht="31.5" customHeight="1">
      <c r="A11" s="48" t="s">
        <v>10</v>
      </c>
      <c r="B11" s="46" t="s">
        <v>22</v>
      </c>
      <c r="C11" s="46" t="s">
        <v>10</v>
      </c>
      <c r="D11" s="46" t="s">
        <v>10</v>
      </c>
      <c r="E11" s="46" t="s">
        <v>10</v>
      </c>
      <c r="F11" s="47" t="s">
        <v>56</v>
      </c>
      <c r="G11" s="38">
        <v>0</v>
      </c>
      <c r="H11" s="38">
        <v>1399826785</v>
      </c>
      <c r="I11" s="38">
        <v>0</v>
      </c>
      <c r="J11" s="38">
        <v>10620127</v>
      </c>
      <c r="K11" s="38">
        <v>0</v>
      </c>
      <c r="L11" s="38">
        <v>791262428</v>
      </c>
      <c r="M11" s="38">
        <v>6485000</v>
      </c>
      <c r="N11" s="67">
        <v>-6485000</v>
      </c>
      <c r="O11" s="38">
        <v>6485000</v>
      </c>
      <c r="P11" s="39">
        <v>591459230</v>
      </c>
    </row>
    <row r="12" spans="1:16" s="17" customFormat="1" ht="31.5" customHeight="1">
      <c r="A12" s="48" t="s">
        <v>10</v>
      </c>
      <c r="B12" s="46" t="s">
        <v>29</v>
      </c>
      <c r="C12" s="46" t="s">
        <v>10</v>
      </c>
      <c r="D12" s="46" t="s">
        <v>10</v>
      </c>
      <c r="E12" s="46" t="s">
        <v>10</v>
      </c>
      <c r="F12" s="47" t="s">
        <v>61</v>
      </c>
      <c r="G12" s="38">
        <v>383134341</v>
      </c>
      <c r="H12" s="38">
        <v>3195938945</v>
      </c>
      <c r="I12" s="38">
        <f>29390891+5773044+2175769+22756429</f>
        <v>60096133</v>
      </c>
      <c r="J12" s="38">
        <f>556718721+834000</f>
        <v>557552721</v>
      </c>
      <c r="K12" s="38">
        <v>323038208</v>
      </c>
      <c r="L12" s="38">
        <v>1677002565</v>
      </c>
      <c r="M12" s="38">
        <v>114702282</v>
      </c>
      <c r="N12" s="67">
        <v>-114702282</v>
      </c>
      <c r="O12" s="38">
        <f>145407524-5773044-2175769-22756429</f>
        <v>114702282</v>
      </c>
      <c r="P12" s="39">
        <f>847515377-834000</f>
        <v>846681377</v>
      </c>
    </row>
    <row r="13" spans="1:16" s="17" customFormat="1" ht="31.5" customHeight="1">
      <c r="A13" s="48" t="s">
        <v>10</v>
      </c>
      <c r="B13" s="46" t="s">
        <v>28</v>
      </c>
      <c r="C13" s="46" t="s">
        <v>10</v>
      </c>
      <c r="D13" s="46" t="s">
        <v>10</v>
      </c>
      <c r="E13" s="46" t="s">
        <v>10</v>
      </c>
      <c r="F13" s="47" t="s">
        <v>75</v>
      </c>
      <c r="G13" s="38">
        <v>0</v>
      </c>
      <c r="H13" s="38">
        <v>2632906943</v>
      </c>
      <c r="I13" s="38">
        <v>0</v>
      </c>
      <c r="J13" s="38">
        <v>420000</v>
      </c>
      <c r="K13" s="38">
        <v>0</v>
      </c>
      <c r="L13" s="38">
        <v>854771428</v>
      </c>
      <c r="M13" s="38">
        <v>0</v>
      </c>
      <c r="N13" s="38">
        <v>0</v>
      </c>
      <c r="O13" s="38">
        <v>0</v>
      </c>
      <c r="P13" s="39">
        <v>1777715515</v>
      </c>
    </row>
    <row r="14" spans="1:16" s="19" customFormat="1" ht="31.5" customHeight="1">
      <c r="A14" s="49" t="s">
        <v>10</v>
      </c>
      <c r="B14" s="50" t="s">
        <v>27</v>
      </c>
      <c r="C14" s="50" t="s">
        <v>10</v>
      </c>
      <c r="D14" s="50" t="s">
        <v>10</v>
      </c>
      <c r="E14" s="50" t="s">
        <v>10</v>
      </c>
      <c r="F14" s="51" t="s">
        <v>82</v>
      </c>
      <c r="G14" s="40">
        <v>55334338</v>
      </c>
      <c r="H14" s="40">
        <v>161860214</v>
      </c>
      <c r="I14" s="40">
        <v>0</v>
      </c>
      <c r="J14" s="40">
        <v>2397796</v>
      </c>
      <c r="K14" s="40">
        <v>55334338</v>
      </c>
      <c r="L14" s="40">
        <v>116910418</v>
      </c>
      <c r="M14" s="40">
        <v>0</v>
      </c>
      <c r="N14" s="40">
        <v>0</v>
      </c>
      <c r="O14" s="40">
        <v>0</v>
      </c>
      <c r="P14" s="41">
        <v>42552000</v>
      </c>
    </row>
    <row r="15" spans="1:16" s="17" customFormat="1" ht="31.5" customHeight="1">
      <c r="A15" s="48" t="s">
        <v>10</v>
      </c>
      <c r="B15" s="46" t="s">
        <v>26</v>
      </c>
      <c r="C15" s="46" t="s">
        <v>10</v>
      </c>
      <c r="D15" s="46" t="s">
        <v>10</v>
      </c>
      <c r="E15" s="46" t="s">
        <v>10</v>
      </c>
      <c r="F15" s="47" t="s">
        <v>88</v>
      </c>
      <c r="G15" s="38">
        <v>0</v>
      </c>
      <c r="H15" s="38">
        <v>1661268564</v>
      </c>
      <c r="I15" s="38">
        <v>0</v>
      </c>
      <c r="J15" s="38">
        <v>12246874</v>
      </c>
      <c r="K15" s="38">
        <v>0</v>
      </c>
      <c r="L15" s="38">
        <v>729140590</v>
      </c>
      <c r="M15" s="38">
        <v>0</v>
      </c>
      <c r="N15" s="38">
        <v>0</v>
      </c>
      <c r="O15" s="38">
        <v>0</v>
      </c>
      <c r="P15" s="39">
        <v>919881100</v>
      </c>
    </row>
    <row r="16" spans="1:16" s="17" customFormat="1" ht="31.5" customHeight="1">
      <c r="A16" s="48" t="s">
        <v>10</v>
      </c>
      <c r="B16" s="46" t="s">
        <v>24</v>
      </c>
      <c r="C16" s="46" t="s">
        <v>10</v>
      </c>
      <c r="D16" s="46" t="s">
        <v>10</v>
      </c>
      <c r="E16" s="46" t="s">
        <v>10</v>
      </c>
      <c r="F16" s="47" t="s">
        <v>99</v>
      </c>
      <c r="G16" s="38">
        <v>806636787</v>
      </c>
      <c r="H16" s="38">
        <v>0</v>
      </c>
      <c r="I16" s="38">
        <v>2110576</v>
      </c>
      <c r="J16" s="38">
        <v>0</v>
      </c>
      <c r="K16" s="38">
        <v>773415893</v>
      </c>
      <c r="L16" s="38">
        <v>0</v>
      </c>
      <c r="M16" s="38">
        <v>0</v>
      </c>
      <c r="N16" s="38">
        <v>0</v>
      </c>
      <c r="O16" s="38">
        <v>31110318</v>
      </c>
      <c r="P16" s="39">
        <v>0</v>
      </c>
    </row>
    <row r="17" spans="1:16" s="17" customFormat="1" ht="31.5" customHeight="1">
      <c r="A17" s="48" t="s">
        <v>10</v>
      </c>
      <c r="B17" s="46" t="s">
        <v>23</v>
      </c>
      <c r="C17" s="46" t="s">
        <v>10</v>
      </c>
      <c r="D17" s="46" t="s">
        <v>10</v>
      </c>
      <c r="E17" s="46" t="s">
        <v>10</v>
      </c>
      <c r="F17" s="47" t="s">
        <v>102</v>
      </c>
      <c r="G17" s="38">
        <v>8625000</v>
      </c>
      <c r="H17" s="38">
        <v>175089395</v>
      </c>
      <c r="I17" s="38">
        <v>0</v>
      </c>
      <c r="J17" s="38">
        <v>12172174</v>
      </c>
      <c r="K17" s="38">
        <v>7093173</v>
      </c>
      <c r="L17" s="38">
        <v>101533897</v>
      </c>
      <c r="M17" s="38">
        <v>2084000</v>
      </c>
      <c r="N17" s="67">
        <v>-2084000</v>
      </c>
      <c r="O17" s="38">
        <v>3615827</v>
      </c>
      <c r="P17" s="39">
        <v>59299324</v>
      </c>
    </row>
    <row r="18" spans="1:16" s="17" customFormat="1" ht="31.5" customHeight="1">
      <c r="A18" s="48" t="s">
        <v>10</v>
      </c>
      <c r="B18" s="46" t="s">
        <v>21</v>
      </c>
      <c r="C18" s="46" t="s">
        <v>10</v>
      </c>
      <c r="D18" s="46" t="s">
        <v>10</v>
      </c>
      <c r="E18" s="46" t="s">
        <v>10</v>
      </c>
      <c r="F18" s="47" t="s">
        <v>106</v>
      </c>
      <c r="G18" s="38">
        <v>7620000</v>
      </c>
      <c r="H18" s="38">
        <v>0</v>
      </c>
      <c r="I18" s="38">
        <v>0</v>
      </c>
      <c r="J18" s="38">
        <v>0</v>
      </c>
      <c r="K18" s="38">
        <v>7620000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</row>
    <row r="19" spans="1:16" s="17" customFormat="1" ht="31.5" customHeight="1">
      <c r="A19" s="20"/>
      <c r="B19" s="21"/>
      <c r="C19" s="21"/>
      <c r="D19" s="21"/>
      <c r="E19" s="21"/>
      <c r="F19" s="22"/>
      <c r="G19" s="23"/>
      <c r="H19" s="23"/>
      <c r="I19" s="23"/>
      <c r="J19" s="23"/>
      <c r="K19" s="23"/>
      <c r="L19" s="23"/>
      <c r="M19" s="23"/>
      <c r="N19" s="24"/>
      <c r="O19" s="23"/>
      <c r="P19" s="25"/>
    </row>
    <row r="20" spans="1:16" s="17" customFormat="1" ht="31.5" customHeight="1">
      <c r="A20" s="20"/>
      <c r="B20" s="21"/>
      <c r="C20" s="21"/>
      <c r="D20" s="21"/>
      <c r="E20" s="21"/>
      <c r="F20" s="22"/>
      <c r="G20" s="23"/>
      <c r="H20" s="23"/>
      <c r="I20" s="23"/>
      <c r="J20" s="23"/>
      <c r="K20" s="23"/>
      <c r="L20" s="23"/>
      <c r="M20" s="23"/>
      <c r="N20" s="24"/>
      <c r="O20" s="23"/>
      <c r="P20" s="25"/>
    </row>
    <row r="21" spans="1:16" s="17" customFormat="1" ht="31.5" customHeight="1">
      <c r="A21" s="20"/>
      <c r="B21" s="21"/>
      <c r="C21" s="21"/>
      <c r="D21" s="21"/>
      <c r="E21" s="21"/>
      <c r="F21" s="22"/>
      <c r="G21" s="23"/>
      <c r="H21" s="23"/>
      <c r="I21" s="23"/>
      <c r="J21" s="23"/>
      <c r="K21" s="23"/>
      <c r="L21" s="23"/>
      <c r="M21" s="23"/>
      <c r="N21" s="24"/>
      <c r="O21" s="23"/>
      <c r="P21" s="25"/>
    </row>
    <row r="22" spans="1:16" s="17" customFormat="1" ht="31.5" customHeight="1">
      <c r="A22" s="20"/>
      <c r="B22" s="21"/>
      <c r="C22" s="21"/>
      <c r="D22" s="21"/>
      <c r="E22" s="21"/>
      <c r="F22" s="22"/>
      <c r="G22" s="23"/>
      <c r="H22" s="23"/>
      <c r="I22" s="23"/>
      <c r="J22" s="23"/>
      <c r="K22" s="23"/>
      <c r="L22" s="23"/>
      <c r="M22" s="23"/>
      <c r="N22" s="24"/>
      <c r="O22" s="23"/>
      <c r="P22" s="25"/>
    </row>
    <row r="23" spans="1:16" s="17" customFormat="1" ht="31.5" customHeight="1">
      <c r="A23" s="20"/>
      <c r="B23" s="21"/>
      <c r="C23" s="21"/>
      <c r="D23" s="21"/>
      <c r="E23" s="21"/>
      <c r="F23" s="22"/>
      <c r="G23" s="23"/>
      <c r="H23" s="23"/>
      <c r="I23" s="23"/>
      <c r="J23" s="23"/>
      <c r="K23" s="23"/>
      <c r="L23" s="23"/>
      <c r="M23" s="23"/>
      <c r="N23" s="24"/>
      <c r="O23" s="23"/>
      <c r="P23" s="25"/>
    </row>
    <row r="24" spans="1:16" s="17" customFormat="1" ht="31.5" customHeight="1">
      <c r="A24" s="20"/>
      <c r="B24" s="21"/>
      <c r="C24" s="21"/>
      <c r="D24" s="21"/>
      <c r="E24" s="21"/>
      <c r="F24" s="22"/>
      <c r="G24" s="23"/>
      <c r="H24" s="23"/>
      <c r="I24" s="23"/>
      <c r="J24" s="23"/>
      <c r="K24" s="23"/>
      <c r="L24" s="23"/>
      <c r="M24" s="23"/>
      <c r="N24" s="24"/>
      <c r="O24" s="23"/>
      <c r="P24" s="25"/>
    </row>
    <row r="25" spans="1:16" s="17" customFormat="1" ht="31.5" customHeight="1">
      <c r="A25" s="20"/>
      <c r="B25" s="32"/>
      <c r="C25" s="32"/>
      <c r="D25" s="32"/>
      <c r="E25" s="32"/>
      <c r="F25" s="33"/>
      <c r="G25" s="1"/>
      <c r="H25" s="1"/>
      <c r="I25" s="1"/>
      <c r="J25" s="1"/>
      <c r="K25" s="1"/>
      <c r="L25" s="1"/>
      <c r="M25" s="1"/>
      <c r="N25" s="34"/>
      <c r="O25" s="1"/>
      <c r="P25" s="35"/>
    </row>
    <row r="26" spans="1:16" s="17" customFormat="1" ht="31.5" customHeight="1">
      <c r="A26" s="20"/>
      <c r="B26" s="32"/>
      <c r="C26" s="32"/>
      <c r="D26" s="32"/>
      <c r="E26" s="32"/>
      <c r="F26" s="33"/>
      <c r="G26" s="1"/>
      <c r="H26" s="1"/>
      <c r="I26" s="1"/>
      <c r="J26" s="1"/>
      <c r="K26" s="1"/>
      <c r="L26" s="1"/>
      <c r="M26" s="1"/>
      <c r="N26" s="34"/>
      <c r="O26" s="1"/>
      <c r="P26" s="35"/>
    </row>
    <row r="27" spans="1:16" s="17" customFormat="1" ht="31.5" customHeight="1">
      <c r="A27" s="26"/>
      <c r="B27" s="27"/>
      <c r="C27" s="27"/>
      <c r="D27" s="27"/>
      <c r="E27" s="27"/>
      <c r="F27" s="28"/>
      <c r="G27" s="29"/>
      <c r="H27" s="29"/>
      <c r="I27" s="29"/>
      <c r="J27" s="29"/>
      <c r="K27" s="29"/>
      <c r="L27" s="29"/>
      <c r="M27" s="29"/>
      <c r="N27" s="30"/>
      <c r="O27" s="29"/>
      <c r="P27" s="31"/>
    </row>
  </sheetData>
  <sheetProtection/>
  <mergeCells count="32">
    <mergeCell ref="K6:K7"/>
    <mergeCell ref="L6:L7"/>
    <mergeCell ref="M6:M7"/>
    <mergeCell ref="N6:N7"/>
    <mergeCell ref="O6:O7"/>
    <mergeCell ref="P6:P7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G1:J1"/>
    <mergeCell ref="K1:M1"/>
    <mergeCell ref="G2:J2"/>
    <mergeCell ref="K2:M2"/>
    <mergeCell ref="G3:J3"/>
    <mergeCell ref="K3:L3"/>
  </mergeCells>
  <printOptions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portrait" pageOrder="overThenDown" paperSize="9" scale="95" r:id="rId1"/>
  <colBreaks count="1" manualBreakCount="1">
    <brk id="10" max="2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0" workbookViewId="0" topLeftCell="A1">
      <selection activeCell="F12" sqref="F12"/>
    </sheetView>
  </sheetViews>
  <sheetFormatPr defaultColWidth="9.00390625" defaultRowHeight="31.5" customHeight="1"/>
  <cols>
    <col min="1" max="1" width="4.125" style="20" customWidth="1"/>
    <col min="2" max="2" width="2.875" style="20" customWidth="1"/>
    <col min="3" max="3" width="2.875" style="32" customWidth="1"/>
    <col min="4" max="4" width="3.00390625" style="32" customWidth="1"/>
    <col min="5" max="5" width="2.875" style="32" customWidth="1"/>
    <col min="6" max="6" width="20.625" style="33" customWidth="1"/>
    <col min="7" max="13" width="13.75390625" style="1" customWidth="1"/>
    <col min="14" max="14" width="13.75390625" style="34" customWidth="1"/>
    <col min="15" max="15" width="13.75390625" style="1" customWidth="1"/>
    <col min="16" max="16" width="13.75390625" style="35" customWidth="1"/>
    <col min="17" max="17" width="9.00390625" style="17" customWidth="1"/>
    <col min="18" max="16384" width="9.00390625" style="2" customWidth="1"/>
  </cols>
  <sheetData>
    <row r="1" spans="1:17" s="8" customFormat="1" ht="19.5" customHeight="1">
      <c r="A1" s="3"/>
      <c r="B1" s="3"/>
      <c r="C1" s="3"/>
      <c r="D1" s="3"/>
      <c r="E1" s="3"/>
      <c r="F1" s="4"/>
      <c r="G1" s="71" t="s">
        <v>0</v>
      </c>
      <c r="H1" s="72"/>
      <c r="I1" s="72"/>
      <c r="J1" s="72"/>
      <c r="K1" s="73" t="s">
        <v>1</v>
      </c>
      <c r="L1" s="73"/>
      <c r="M1" s="73"/>
      <c r="N1" s="5"/>
      <c r="O1" s="6"/>
      <c r="P1" s="6"/>
      <c r="Q1" s="7"/>
    </row>
    <row r="2" spans="1:17" s="11" customFormat="1" ht="25.5" customHeight="1">
      <c r="A2" s="9"/>
      <c r="B2" s="9"/>
      <c r="C2" s="9"/>
      <c r="D2" s="9"/>
      <c r="E2" s="9"/>
      <c r="F2" s="4"/>
      <c r="G2" s="74" t="s">
        <v>109</v>
      </c>
      <c r="H2" s="74"/>
      <c r="I2" s="75"/>
      <c r="J2" s="75"/>
      <c r="K2" s="76" t="s">
        <v>110</v>
      </c>
      <c r="L2" s="76"/>
      <c r="M2" s="76"/>
      <c r="N2" s="5"/>
      <c r="O2" s="6"/>
      <c r="P2" s="6"/>
      <c r="Q2" s="10"/>
    </row>
    <row r="3" spans="1:17" s="11" customFormat="1" ht="25.5" customHeight="1">
      <c r="A3" s="9"/>
      <c r="B3" s="9"/>
      <c r="C3" s="9"/>
      <c r="D3" s="9"/>
      <c r="E3" s="9"/>
      <c r="F3" s="4"/>
      <c r="G3" s="74" t="s">
        <v>18</v>
      </c>
      <c r="H3" s="74"/>
      <c r="I3" s="75"/>
      <c r="J3" s="75"/>
      <c r="K3" s="76" t="s">
        <v>119</v>
      </c>
      <c r="L3" s="76"/>
      <c r="M3" s="6"/>
      <c r="N3" s="5"/>
      <c r="O3" s="6"/>
      <c r="P3" s="6"/>
      <c r="Q3" s="10"/>
    </row>
    <row r="4" spans="1:17" s="14" customFormat="1" ht="16.5" customHeight="1">
      <c r="A4" s="77" t="s">
        <v>116</v>
      </c>
      <c r="B4" s="77"/>
      <c r="C4" s="77"/>
      <c r="D4" s="77"/>
      <c r="E4" s="77"/>
      <c r="F4" s="12"/>
      <c r="G4" s="6"/>
      <c r="H4" s="6"/>
      <c r="I4" s="78" t="s">
        <v>2</v>
      </c>
      <c r="J4" s="79"/>
      <c r="K4" s="80" t="s">
        <v>115</v>
      </c>
      <c r="L4" s="80"/>
      <c r="M4" s="6"/>
      <c r="N4" s="5"/>
      <c r="O4" s="78" t="s">
        <v>3</v>
      </c>
      <c r="P4" s="78"/>
      <c r="Q4" s="13"/>
    </row>
    <row r="5" spans="1:17" s="16" customFormat="1" ht="26.25" customHeight="1">
      <c r="A5" s="81" t="s">
        <v>4</v>
      </c>
      <c r="B5" s="84" t="s">
        <v>111</v>
      </c>
      <c r="C5" s="84"/>
      <c r="D5" s="84"/>
      <c r="E5" s="84"/>
      <c r="F5" s="85"/>
      <c r="G5" s="86" t="s">
        <v>5</v>
      </c>
      <c r="H5" s="87"/>
      <c r="I5" s="86" t="s">
        <v>112</v>
      </c>
      <c r="J5" s="87"/>
      <c r="K5" s="86" t="s">
        <v>6</v>
      </c>
      <c r="L5" s="87"/>
      <c r="M5" s="86" t="s">
        <v>7</v>
      </c>
      <c r="N5" s="87"/>
      <c r="O5" s="86" t="s">
        <v>8</v>
      </c>
      <c r="P5" s="88"/>
      <c r="Q5" s="15"/>
    </row>
    <row r="6" spans="1:17" s="16" customFormat="1" ht="12.75" customHeight="1">
      <c r="A6" s="82"/>
      <c r="B6" s="81" t="s">
        <v>15</v>
      </c>
      <c r="C6" s="90" t="s">
        <v>14</v>
      </c>
      <c r="D6" s="90" t="s">
        <v>13</v>
      </c>
      <c r="E6" s="90" t="s">
        <v>12</v>
      </c>
      <c r="F6" s="91" t="s">
        <v>113</v>
      </c>
      <c r="G6" s="91" t="s">
        <v>114</v>
      </c>
      <c r="H6" s="91" t="s">
        <v>9</v>
      </c>
      <c r="I6" s="91" t="s">
        <v>114</v>
      </c>
      <c r="J6" s="91" t="s">
        <v>9</v>
      </c>
      <c r="K6" s="91" t="s">
        <v>114</v>
      </c>
      <c r="L6" s="91" t="s">
        <v>9</v>
      </c>
      <c r="M6" s="91" t="s">
        <v>114</v>
      </c>
      <c r="N6" s="91" t="s">
        <v>9</v>
      </c>
      <c r="O6" s="91" t="s">
        <v>114</v>
      </c>
      <c r="P6" s="93" t="s">
        <v>9</v>
      </c>
      <c r="Q6" s="15"/>
    </row>
    <row r="7" spans="1:17" s="16" customFormat="1" ht="12.75" customHeight="1">
      <c r="A7" s="83"/>
      <c r="B7" s="89"/>
      <c r="C7" s="90"/>
      <c r="D7" s="90"/>
      <c r="E7" s="90"/>
      <c r="F7" s="92"/>
      <c r="G7" s="92"/>
      <c r="H7" s="92"/>
      <c r="I7" s="92"/>
      <c r="J7" s="92"/>
      <c r="K7" s="92"/>
      <c r="L7" s="92"/>
      <c r="M7" s="92"/>
      <c r="N7" s="92"/>
      <c r="O7" s="92"/>
      <c r="P7" s="94"/>
      <c r="Q7" s="15"/>
    </row>
    <row r="8" spans="1:16" s="17" customFormat="1" ht="31.5" customHeight="1">
      <c r="A8" s="42">
        <v>106</v>
      </c>
      <c r="B8" s="43" t="s">
        <v>10</v>
      </c>
      <c r="C8" s="43" t="s">
        <v>10</v>
      </c>
      <c r="D8" s="43" t="s">
        <v>10</v>
      </c>
      <c r="E8" s="43" t="s">
        <v>10</v>
      </c>
      <c r="F8" s="44" t="s">
        <v>108</v>
      </c>
      <c r="G8" s="36">
        <f>G9+G10+G11+G12+G13+G14</f>
        <v>77505836</v>
      </c>
      <c r="H8" s="36">
        <f aca="true" t="shared" si="0" ref="H8:P8">H9+H10+H11+H12+H13+H14</f>
        <v>151373101</v>
      </c>
      <c r="I8" s="36">
        <f t="shared" si="0"/>
        <v>5370503</v>
      </c>
      <c r="J8" s="36">
        <f t="shared" si="0"/>
        <v>3813689</v>
      </c>
      <c r="K8" s="36">
        <f t="shared" si="0"/>
        <v>72039669</v>
      </c>
      <c r="L8" s="36">
        <f t="shared" si="0"/>
        <v>125069738</v>
      </c>
      <c r="M8" s="36">
        <f t="shared" si="0"/>
        <v>1346000</v>
      </c>
      <c r="N8" s="68">
        <f t="shared" si="0"/>
        <v>-1346000</v>
      </c>
      <c r="O8" s="36">
        <f t="shared" si="0"/>
        <v>1441664</v>
      </c>
      <c r="P8" s="37">
        <f t="shared" si="0"/>
        <v>21143674</v>
      </c>
    </row>
    <row r="9" spans="1:16" s="17" customFormat="1" ht="31.5" customHeight="1">
      <c r="A9" s="45" t="s">
        <v>17</v>
      </c>
      <c r="B9" s="46" t="s">
        <v>19</v>
      </c>
      <c r="C9" s="46" t="s">
        <v>10</v>
      </c>
      <c r="D9" s="46" t="s">
        <v>10</v>
      </c>
      <c r="E9" s="46" t="s">
        <v>10</v>
      </c>
      <c r="F9" s="47" t="s">
        <v>42</v>
      </c>
      <c r="G9" s="38">
        <v>2978520</v>
      </c>
      <c r="H9" s="38">
        <v>28996840</v>
      </c>
      <c r="I9" s="38">
        <v>0</v>
      </c>
      <c r="J9" s="38">
        <v>509000</v>
      </c>
      <c r="K9" s="38">
        <v>2978520</v>
      </c>
      <c r="L9" s="38">
        <v>24095741</v>
      </c>
      <c r="M9" s="38">
        <v>0</v>
      </c>
      <c r="N9" s="38">
        <v>0</v>
      </c>
      <c r="O9" s="38">
        <v>0</v>
      </c>
      <c r="P9" s="39">
        <v>4392099</v>
      </c>
    </row>
    <row r="10" spans="1:16" s="17" customFormat="1" ht="31.5" customHeight="1">
      <c r="A10" s="45">
        <v>107</v>
      </c>
      <c r="B10" s="46" t="s">
        <v>22</v>
      </c>
      <c r="C10" s="46" t="s">
        <v>10</v>
      </c>
      <c r="D10" s="46" t="s">
        <v>10</v>
      </c>
      <c r="E10" s="46" t="s">
        <v>10</v>
      </c>
      <c r="F10" s="47" t="s">
        <v>56</v>
      </c>
      <c r="G10" s="38">
        <v>0</v>
      </c>
      <c r="H10" s="38">
        <v>3330040</v>
      </c>
      <c r="I10" s="38">
        <v>0</v>
      </c>
      <c r="J10" s="38">
        <v>0</v>
      </c>
      <c r="K10" s="38">
        <v>0</v>
      </c>
      <c r="L10" s="38">
        <v>2497530</v>
      </c>
      <c r="M10" s="38">
        <v>0</v>
      </c>
      <c r="N10" s="38">
        <v>0</v>
      </c>
      <c r="O10" s="38">
        <v>0</v>
      </c>
      <c r="P10" s="39">
        <v>832510</v>
      </c>
    </row>
    <row r="11" spans="1:16" s="17" customFormat="1" ht="31.5" customHeight="1">
      <c r="A11" s="48" t="s">
        <v>10</v>
      </c>
      <c r="B11" s="46" t="s">
        <v>29</v>
      </c>
      <c r="C11" s="46" t="s">
        <v>10</v>
      </c>
      <c r="D11" s="46" t="s">
        <v>10</v>
      </c>
      <c r="E11" s="46" t="s">
        <v>10</v>
      </c>
      <c r="F11" s="47" t="s">
        <v>61</v>
      </c>
      <c r="G11" s="38">
        <v>48959333</v>
      </c>
      <c r="H11" s="38">
        <v>22399610</v>
      </c>
      <c r="I11" s="38">
        <f>1084158+2175769</f>
        <v>3259927</v>
      </c>
      <c r="J11" s="38">
        <f>1348422+834000</f>
        <v>2182422</v>
      </c>
      <c r="K11" s="38">
        <v>45699406</v>
      </c>
      <c r="L11" s="38">
        <v>20217188</v>
      </c>
      <c r="M11" s="38">
        <v>0</v>
      </c>
      <c r="N11" s="38">
        <v>0</v>
      </c>
      <c r="O11" s="38">
        <f>2175769-2175769</f>
        <v>0</v>
      </c>
      <c r="P11" s="39">
        <f>834000-834000</f>
        <v>0</v>
      </c>
    </row>
    <row r="12" spans="1:16" s="17" customFormat="1" ht="31.5" customHeight="1">
      <c r="A12" s="48" t="s">
        <v>10</v>
      </c>
      <c r="B12" s="46" t="s">
        <v>24</v>
      </c>
      <c r="C12" s="46" t="s">
        <v>10</v>
      </c>
      <c r="D12" s="46" t="s">
        <v>10</v>
      </c>
      <c r="E12" s="46" t="s">
        <v>10</v>
      </c>
      <c r="F12" s="47" t="s">
        <v>99</v>
      </c>
      <c r="G12" s="38">
        <v>11402407</v>
      </c>
      <c r="H12" s="38">
        <v>0</v>
      </c>
      <c r="I12" s="38">
        <v>2110576</v>
      </c>
      <c r="J12" s="38">
        <v>0</v>
      </c>
      <c r="K12" s="38">
        <v>9196167</v>
      </c>
      <c r="L12" s="38">
        <v>0</v>
      </c>
      <c r="M12" s="38">
        <v>0</v>
      </c>
      <c r="N12" s="38">
        <v>0</v>
      </c>
      <c r="O12" s="38">
        <v>95664</v>
      </c>
      <c r="P12" s="39">
        <v>0</v>
      </c>
    </row>
    <row r="13" spans="1:16" s="17" customFormat="1" ht="31.5" customHeight="1">
      <c r="A13" s="48" t="s">
        <v>10</v>
      </c>
      <c r="B13" s="46" t="s">
        <v>23</v>
      </c>
      <c r="C13" s="46" t="s">
        <v>10</v>
      </c>
      <c r="D13" s="46" t="s">
        <v>10</v>
      </c>
      <c r="E13" s="46" t="s">
        <v>10</v>
      </c>
      <c r="F13" s="47" t="s">
        <v>102</v>
      </c>
      <c r="G13" s="38">
        <v>6545576</v>
      </c>
      <c r="H13" s="38">
        <v>96646611</v>
      </c>
      <c r="I13" s="38">
        <v>0</v>
      </c>
      <c r="J13" s="38">
        <v>1122267</v>
      </c>
      <c r="K13" s="38">
        <v>6545576</v>
      </c>
      <c r="L13" s="38">
        <v>78259279</v>
      </c>
      <c r="M13" s="38">
        <v>1346000</v>
      </c>
      <c r="N13" s="67">
        <v>-1346000</v>
      </c>
      <c r="O13" s="38">
        <v>1346000</v>
      </c>
      <c r="P13" s="39">
        <v>15919065</v>
      </c>
    </row>
    <row r="14" spans="1:16" s="17" customFormat="1" ht="31.5" customHeight="1">
      <c r="A14" s="48" t="s">
        <v>10</v>
      </c>
      <c r="B14" s="46" t="s">
        <v>21</v>
      </c>
      <c r="C14" s="46" t="s">
        <v>10</v>
      </c>
      <c r="D14" s="46" t="s">
        <v>10</v>
      </c>
      <c r="E14" s="46" t="s">
        <v>10</v>
      </c>
      <c r="F14" s="47" t="s">
        <v>106</v>
      </c>
      <c r="G14" s="38">
        <v>7620000</v>
      </c>
      <c r="H14" s="38">
        <v>0</v>
      </c>
      <c r="I14" s="38">
        <v>0</v>
      </c>
      <c r="J14" s="38">
        <v>0</v>
      </c>
      <c r="K14" s="38">
        <v>7620000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</row>
    <row r="15" spans="1:16" s="17" customFormat="1" ht="31.5" customHeight="1">
      <c r="A15" s="20"/>
      <c r="B15" s="21"/>
      <c r="C15" s="21"/>
      <c r="D15" s="21"/>
      <c r="E15" s="21"/>
      <c r="F15" s="22"/>
      <c r="G15" s="23"/>
      <c r="H15" s="23"/>
      <c r="I15" s="23"/>
      <c r="J15" s="23"/>
      <c r="K15" s="23"/>
      <c r="L15" s="23"/>
      <c r="M15" s="23"/>
      <c r="N15" s="24"/>
      <c r="O15" s="23"/>
      <c r="P15" s="25"/>
    </row>
    <row r="16" spans="1:16" s="17" customFormat="1" ht="31.5" customHeight="1">
      <c r="A16" s="20"/>
      <c r="B16" s="21"/>
      <c r="C16" s="21"/>
      <c r="D16" s="21"/>
      <c r="E16" s="21"/>
      <c r="F16" s="22"/>
      <c r="G16" s="23"/>
      <c r="H16" s="23"/>
      <c r="I16" s="23"/>
      <c r="J16" s="23"/>
      <c r="K16" s="23"/>
      <c r="L16" s="23"/>
      <c r="M16" s="23"/>
      <c r="N16" s="24"/>
      <c r="O16" s="23"/>
      <c r="P16" s="25"/>
    </row>
    <row r="17" spans="1:16" s="17" customFormat="1" ht="31.5" customHeight="1">
      <c r="A17" s="20"/>
      <c r="B17" s="21"/>
      <c r="C17" s="21"/>
      <c r="D17" s="21"/>
      <c r="E17" s="21"/>
      <c r="F17" s="22"/>
      <c r="G17" s="23"/>
      <c r="H17" s="23"/>
      <c r="I17" s="23"/>
      <c r="J17" s="23"/>
      <c r="K17" s="23"/>
      <c r="L17" s="23"/>
      <c r="M17" s="23"/>
      <c r="N17" s="24"/>
      <c r="O17" s="23"/>
      <c r="P17" s="25"/>
    </row>
    <row r="18" spans="1:16" s="17" customFormat="1" ht="31.5" customHeight="1">
      <c r="A18" s="20"/>
      <c r="B18" s="21"/>
      <c r="C18" s="21"/>
      <c r="D18" s="21"/>
      <c r="E18" s="21"/>
      <c r="F18" s="22"/>
      <c r="G18" s="23"/>
      <c r="H18" s="23"/>
      <c r="I18" s="23"/>
      <c r="J18" s="23"/>
      <c r="K18" s="23"/>
      <c r="L18" s="23"/>
      <c r="M18" s="23"/>
      <c r="N18" s="24"/>
      <c r="O18" s="23"/>
      <c r="P18" s="25"/>
    </row>
    <row r="19" spans="1:16" s="17" customFormat="1" ht="31.5" customHeight="1">
      <c r="A19" s="20"/>
      <c r="B19" s="21"/>
      <c r="C19" s="21"/>
      <c r="D19" s="21"/>
      <c r="E19" s="21"/>
      <c r="F19" s="22"/>
      <c r="G19" s="23"/>
      <c r="H19" s="23"/>
      <c r="I19" s="23"/>
      <c r="J19" s="23"/>
      <c r="K19" s="23"/>
      <c r="L19" s="23"/>
      <c r="M19" s="23"/>
      <c r="N19" s="24"/>
      <c r="O19" s="23"/>
      <c r="P19" s="25"/>
    </row>
    <row r="20" spans="1:16" s="17" customFormat="1" ht="31.5" customHeight="1">
      <c r="A20" s="20"/>
      <c r="B20" s="21"/>
      <c r="C20" s="21"/>
      <c r="D20" s="21"/>
      <c r="E20" s="21"/>
      <c r="F20" s="22"/>
      <c r="G20" s="23"/>
      <c r="H20" s="23"/>
      <c r="I20" s="23"/>
      <c r="J20" s="23"/>
      <c r="K20" s="23"/>
      <c r="L20" s="23"/>
      <c r="M20" s="23"/>
      <c r="N20" s="24"/>
      <c r="O20" s="23"/>
      <c r="P20" s="25"/>
    </row>
    <row r="21" spans="1:16" s="17" customFormat="1" ht="31.5" customHeight="1">
      <c r="A21" s="20"/>
      <c r="B21" s="21"/>
      <c r="C21" s="21"/>
      <c r="D21" s="21"/>
      <c r="E21" s="21"/>
      <c r="F21" s="22"/>
      <c r="G21" s="23"/>
      <c r="H21" s="23"/>
      <c r="I21" s="23"/>
      <c r="J21" s="23"/>
      <c r="K21" s="23"/>
      <c r="L21" s="23"/>
      <c r="M21" s="23"/>
      <c r="N21" s="24"/>
      <c r="O21" s="23"/>
      <c r="P21" s="25"/>
    </row>
    <row r="22" spans="1:16" s="17" customFormat="1" ht="31.5" customHeight="1">
      <c r="A22" s="20"/>
      <c r="B22" s="21"/>
      <c r="C22" s="21"/>
      <c r="D22" s="21"/>
      <c r="E22" s="21"/>
      <c r="F22" s="22"/>
      <c r="G22" s="23"/>
      <c r="H22" s="23"/>
      <c r="I22" s="23"/>
      <c r="J22" s="23"/>
      <c r="K22" s="23"/>
      <c r="L22" s="23"/>
      <c r="M22" s="23"/>
      <c r="N22" s="24"/>
      <c r="O22" s="23"/>
      <c r="P22" s="25"/>
    </row>
    <row r="23" spans="1:16" s="17" customFormat="1" ht="31.5" customHeight="1">
      <c r="A23" s="20"/>
      <c r="B23" s="32"/>
      <c r="C23" s="32"/>
      <c r="D23" s="32"/>
      <c r="E23" s="32"/>
      <c r="F23" s="33"/>
      <c r="G23" s="1"/>
      <c r="H23" s="1"/>
      <c r="I23" s="1"/>
      <c r="J23" s="1"/>
      <c r="K23" s="1"/>
      <c r="L23" s="1"/>
      <c r="M23" s="1"/>
      <c r="N23" s="34"/>
      <c r="O23" s="1"/>
      <c r="P23" s="35"/>
    </row>
    <row r="24" spans="1:16" s="17" customFormat="1" ht="31.5" customHeight="1">
      <c r="A24" s="20"/>
      <c r="B24" s="32"/>
      <c r="C24" s="32"/>
      <c r="D24" s="32"/>
      <c r="E24" s="32"/>
      <c r="F24" s="33"/>
      <c r="G24" s="1"/>
      <c r="H24" s="1"/>
      <c r="I24" s="1"/>
      <c r="J24" s="1"/>
      <c r="K24" s="1"/>
      <c r="L24" s="1"/>
      <c r="M24" s="1"/>
      <c r="N24" s="34"/>
      <c r="O24" s="1"/>
      <c r="P24" s="35"/>
    </row>
    <row r="25" spans="1:16" s="17" customFormat="1" ht="31.5" customHeight="1">
      <c r="A25" s="20"/>
      <c r="B25" s="32"/>
      <c r="C25" s="32"/>
      <c r="D25" s="32"/>
      <c r="E25" s="32"/>
      <c r="F25" s="33"/>
      <c r="G25" s="1"/>
      <c r="H25" s="1"/>
      <c r="I25" s="1"/>
      <c r="J25" s="1"/>
      <c r="K25" s="1"/>
      <c r="L25" s="1"/>
      <c r="M25" s="1"/>
      <c r="N25" s="34"/>
      <c r="O25" s="1"/>
      <c r="P25" s="35"/>
    </row>
    <row r="26" spans="1:16" s="17" customFormat="1" ht="31.5" customHeight="1">
      <c r="A26" s="20"/>
      <c r="B26" s="32"/>
      <c r="C26" s="32"/>
      <c r="D26" s="32"/>
      <c r="E26" s="32"/>
      <c r="F26" s="33"/>
      <c r="G26" s="1"/>
      <c r="H26" s="1"/>
      <c r="I26" s="1"/>
      <c r="J26" s="1"/>
      <c r="K26" s="1"/>
      <c r="L26" s="1"/>
      <c r="M26" s="1"/>
      <c r="N26" s="34"/>
      <c r="O26" s="1"/>
      <c r="P26" s="35"/>
    </row>
    <row r="27" spans="5:16" ht="31.5" customHeight="1">
      <c r="E27" s="27"/>
      <c r="F27" s="28"/>
      <c r="G27" s="29"/>
      <c r="H27" s="29"/>
      <c r="I27" s="29"/>
      <c r="J27" s="29"/>
      <c r="K27" s="29"/>
      <c r="L27" s="29"/>
      <c r="M27" s="29"/>
      <c r="N27" s="30"/>
      <c r="O27" s="29"/>
      <c r="P27" s="31"/>
    </row>
  </sheetData>
  <sheetProtection/>
  <mergeCells count="32">
    <mergeCell ref="K6:K7"/>
    <mergeCell ref="L6:L7"/>
    <mergeCell ref="M6:M7"/>
    <mergeCell ref="N6:N7"/>
    <mergeCell ref="O6:O7"/>
    <mergeCell ref="P6:P7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G1:J1"/>
    <mergeCell ref="K1:M1"/>
    <mergeCell ref="G2:J2"/>
    <mergeCell ref="K2:M2"/>
    <mergeCell ref="G3:J3"/>
    <mergeCell ref="K3:L3"/>
  </mergeCells>
  <printOptions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portrait" pageOrder="overThenDown" paperSize="9" scale="95" r:id="rId1"/>
  <colBreaks count="1" manualBreakCount="1">
    <brk id="10" max="2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0" workbookViewId="0" topLeftCell="A1">
      <selection activeCell="O14" sqref="O14"/>
    </sheetView>
  </sheetViews>
  <sheetFormatPr defaultColWidth="9.00390625" defaultRowHeight="31.5" customHeight="1"/>
  <cols>
    <col min="1" max="1" width="4.125" style="20" customWidth="1"/>
    <col min="2" max="2" width="2.875" style="20" customWidth="1"/>
    <col min="3" max="3" width="2.875" style="32" customWidth="1"/>
    <col min="4" max="4" width="3.00390625" style="32" customWidth="1"/>
    <col min="5" max="5" width="2.875" style="32" customWidth="1"/>
    <col min="6" max="6" width="20.625" style="33" customWidth="1"/>
    <col min="7" max="13" width="13.75390625" style="1" customWidth="1"/>
    <col min="14" max="14" width="13.75390625" style="34" customWidth="1"/>
    <col min="15" max="15" width="13.75390625" style="1" customWidth="1"/>
    <col min="16" max="16" width="13.75390625" style="35" customWidth="1"/>
    <col min="17" max="17" width="9.00390625" style="17" customWidth="1"/>
    <col min="18" max="16384" width="9.00390625" style="2" customWidth="1"/>
  </cols>
  <sheetData>
    <row r="1" spans="1:17" s="8" customFormat="1" ht="19.5" customHeight="1">
      <c r="A1" s="3"/>
      <c r="B1" s="3"/>
      <c r="C1" s="3"/>
      <c r="D1" s="3"/>
      <c r="E1" s="3"/>
      <c r="F1" s="4"/>
      <c r="G1" s="71" t="s">
        <v>0</v>
      </c>
      <c r="H1" s="72"/>
      <c r="I1" s="72"/>
      <c r="J1" s="72"/>
      <c r="K1" s="73" t="s">
        <v>1</v>
      </c>
      <c r="L1" s="73"/>
      <c r="M1" s="73"/>
      <c r="N1" s="5"/>
      <c r="O1" s="6"/>
      <c r="P1" s="6"/>
      <c r="Q1" s="7"/>
    </row>
    <row r="2" spans="1:17" s="11" customFormat="1" ht="25.5" customHeight="1">
      <c r="A2" s="9"/>
      <c r="B2" s="9"/>
      <c r="C2" s="9"/>
      <c r="D2" s="9"/>
      <c r="E2" s="9"/>
      <c r="F2" s="4"/>
      <c r="G2" s="74" t="s">
        <v>109</v>
      </c>
      <c r="H2" s="74"/>
      <c r="I2" s="75"/>
      <c r="J2" s="75"/>
      <c r="K2" s="76" t="s">
        <v>110</v>
      </c>
      <c r="L2" s="76"/>
      <c r="M2" s="76"/>
      <c r="N2" s="5"/>
      <c r="O2" s="6"/>
      <c r="P2" s="6"/>
      <c r="Q2" s="10"/>
    </row>
    <row r="3" spans="1:17" s="11" customFormat="1" ht="25.5" customHeight="1">
      <c r="A3" s="9"/>
      <c r="B3" s="9"/>
      <c r="C3" s="9"/>
      <c r="D3" s="9"/>
      <c r="E3" s="9"/>
      <c r="F3" s="4"/>
      <c r="G3" s="74" t="s">
        <v>18</v>
      </c>
      <c r="H3" s="74"/>
      <c r="I3" s="75"/>
      <c r="J3" s="75"/>
      <c r="K3" s="76" t="s">
        <v>119</v>
      </c>
      <c r="L3" s="76"/>
      <c r="M3" s="6"/>
      <c r="N3" s="5"/>
      <c r="O3" s="6"/>
      <c r="P3" s="6"/>
      <c r="Q3" s="10"/>
    </row>
    <row r="4" spans="1:17" s="14" customFormat="1" ht="16.5" customHeight="1">
      <c r="A4" s="77" t="s">
        <v>117</v>
      </c>
      <c r="B4" s="77"/>
      <c r="C4" s="77"/>
      <c r="D4" s="77"/>
      <c r="E4" s="77"/>
      <c r="F4" s="12"/>
      <c r="G4" s="6"/>
      <c r="H4" s="6"/>
      <c r="I4" s="78" t="s">
        <v>2</v>
      </c>
      <c r="J4" s="79"/>
      <c r="K4" s="80" t="s">
        <v>115</v>
      </c>
      <c r="L4" s="80"/>
      <c r="M4" s="6"/>
      <c r="N4" s="5"/>
      <c r="O4" s="78" t="s">
        <v>3</v>
      </c>
      <c r="P4" s="78"/>
      <c r="Q4" s="13"/>
    </row>
    <row r="5" spans="1:17" s="16" customFormat="1" ht="26.25" customHeight="1">
      <c r="A5" s="81" t="s">
        <v>4</v>
      </c>
      <c r="B5" s="84" t="s">
        <v>111</v>
      </c>
      <c r="C5" s="84"/>
      <c r="D5" s="84"/>
      <c r="E5" s="84"/>
      <c r="F5" s="85"/>
      <c r="G5" s="86" t="s">
        <v>5</v>
      </c>
      <c r="H5" s="87"/>
      <c r="I5" s="86" t="s">
        <v>112</v>
      </c>
      <c r="J5" s="87"/>
      <c r="K5" s="86" t="s">
        <v>6</v>
      </c>
      <c r="L5" s="87"/>
      <c r="M5" s="86" t="s">
        <v>7</v>
      </c>
      <c r="N5" s="87"/>
      <c r="O5" s="86" t="s">
        <v>8</v>
      </c>
      <c r="P5" s="88"/>
      <c r="Q5" s="15"/>
    </row>
    <row r="6" spans="1:17" s="16" customFormat="1" ht="12.75" customHeight="1">
      <c r="A6" s="82"/>
      <c r="B6" s="81" t="s">
        <v>15</v>
      </c>
      <c r="C6" s="90" t="s">
        <v>14</v>
      </c>
      <c r="D6" s="90" t="s">
        <v>13</v>
      </c>
      <c r="E6" s="90" t="s">
        <v>12</v>
      </c>
      <c r="F6" s="91" t="s">
        <v>113</v>
      </c>
      <c r="G6" s="91" t="s">
        <v>114</v>
      </c>
      <c r="H6" s="91" t="s">
        <v>9</v>
      </c>
      <c r="I6" s="91" t="s">
        <v>114</v>
      </c>
      <c r="J6" s="91" t="s">
        <v>9</v>
      </c>
      <c r="K6" s="91" t="s">
        <v>114</v>
      </c>
      <c r="L6" s="91" t="s">
        <v>9</v>
      </c>
      <c r="M6" s="91" t="s">
        <v>114</v>
      </c>
      <c r="N6" s="91" t="s">
        <v>9</v>
      </c>
      <c r="O6" s="91" t="s">
        <v>114</v>
      </c>
      <c r="P6" s="93" t="s">
        <v>9</v>
      </c>
      <c r="Q6" s="15"/>
    </row>
    <row r="7" spans="1:17" s="16" customFormat="1" ht="12.75" customHeight="1">
      <c r="A7" s="83"/>
      <c r="B7" s="89"/>
      <c r="C7" s="90"/>
      <c r="D7" s="90"/>
      <c r="E7" s="90"/>
      <c r="F7" s="92"/>
      <c r="G7" s="92"/>
      <c r="H7" s="92"/>
      <c r="I7" s="92"/>
      <c r="J7" s="92"/>
      <c r="K7" s="92"/>
      <c r="L7" s="92"/>
      <c r="M7" s="92"/>
      <c r="N7" s="92"/>
      <c r="O7" s="92"/>
      <c r="P7" s="94"/>
      <c r="Q7" s="15"/>
    </row>
    <row r="8" spans="1:16" s="17" customFormat="1" ht="31.5" customHeight="1">
      <c r="A8" s="42">
        <v>106</v>
      </c>
      <c r="B8" s="43" t="s">
        <v>10</v>
      </c>
      <c r="C8" s="43" t="s">
        <v>10</v>
      </c>
      <c r="D8" s="43" t="s">
        <v>10</v>
      </c>
      <c r="E8" s="43" t="s">
        <v>10</v>
      </c>
      <c r="F8" s="44" t="s">
        <v>108</v>
      </c>
      <c r="G8" s="36">
        <f>G9+G10+G11+G12+G13+G14+G15+G16+G17</f>
        <v>1290423387</v>
      </c>
      <c r="H8" s="36">
        <f aca="true" t="shared" si="0" ref="H8:P8">H9+H10+H11+H12+H13+H14+H15+H16+H17</f>
        <v>9912066063</v>
      </c>
      <c r="I8" s="36">
        <f t="shared" si="0"/>
        <v>65760675</v>
      </c>
      <c r="J8" s="36">
        <f t="shared" si="0"/>
        <v>643884569</v>
      </c>
      <c r="K8" s="36">
        <f t="shared" si="0"/>
        <v>1192104259</v>
      </c>
      <c r="L8" s="36">
        <f t="shared" si="0"/>
        <v>4908368154</v>
      </c>
      <c r="M8" s="36">
        <f t="shared" si="0"/>
        <v>121925282</v>
      </c>
      <c r="N8" s="68">
        <f t="shared" si="0"/>
        <v>-121925282</v>
      </c>
      <c r="O8" s="36">
        <f t="shared" si="0"/>
        <v>154483735</v>
      </c>
      <c r="P8" s="37">
        <f t="shared" si="0"/>
        <v>4237888058</v>
      </c>
    </row>
    <row r="9" spans="1:16" s="17" customFormat="1" ht="31.5" customHeight="1">
      <c r="A9" s="45" t="s">
        <v>17</v>
      </c>
      <c r="B9" s="46" t="s">
        <v>20</v>
      </c>
      <c r="C9" s="46" t="s">
        <v>10</v>
      </c>
      <c r="D9" s="46" t="s">
        <v>10</v>
      </c>
      <c r="E9" s="46" t="s">
        <v>10</v>
      </c>
      <c r="F9" s="47" t="s">
        <v>31</v>
      </c>
      <c r="G9" s="38">
        <v>2362000</v>
      </c>
      <c r="H9" s="38">
        <v>140021750</v>
      </c>
      <c r="I9" s="38">
        <v>0</v>
      </c>
      <c r="J9" s="38">
        <v>14744599</v>
      </c>
      <c r="K9" s="38">
        <v>2362000</v>
      </c>
      <c r="L9" s="38">
        <v>125277151</v>
      </c>
      <c r="M9" s="38">
        <v>0</v>
      </c>
      <c r="N9" s="38">
        <v>0</v>
      </c>
      <c r="O9" s="38">
        <v>0</v>
      </c>
      <c r="P9" s="39">
        <v>0</v>
      </c>
    </row>
    <row r="10" spans="1:16" s="17" customFormat="1" ht="31.5" customHeight="1">
      <c r="A10" s="45">
        <v>107</v>
      </c>
      <c r="B10" s="46" t="s">
        <v>19</v>
      </c>
      <c r="C10" s="46" t="s">
        <v>10</v>
      </c>
      <c r="D10" s="46" t="s">
        <v>10</v>
      </c>
      <c r="E10" s="46" t="s">
        <v>10</v>
      </c>
      <c r="F10" s="47" t="s">
        <v>42</v>
      </c>
      <c r="G10" s="38">
        <v>101238237</v>
      </c>
      <c r="H10" s="38">
        <v>667529728</v>
      </c>
      <c r="I10" s="38">
        <v>8924469</v>
      </c>
      <c r="J10" s="38">
        <v>37034967</v>
      </c>
      <c r="K10" s="38">
        <v>92301796</v>
      </c>
      <c r="L10" s="38">
        <v>613443674</v>
      </c>
      <c r="M10" s="38">
        <v>0</v>
      </c>
      <c r="N10" s="38">
        <v>0</v>
      </c>
      <c r="O10" s="38">
        <v>11972</v>
      </c>
      <c r="P10" s="39">
        <v>17051087</v>
      </c>
    </row>
    <row r="11" spans="1:16" s="17" customFormat="1" ht="31.5" customHeight="1">
      <c r="A11" s="48" t="s">
        <v>10</v>
      </c>
      <c r="B11" s="46" t="s">
        <v>22</v>
      </c>
      <c r="C11" s="46" t="s">
        <v>10</v>
      </c>
      <c r="D11" s="46" t="s">
        <v>10</v>
      </c>
      <c r="E11" s="46" t="s">
        <v>10</v>
      </c>
      <c r="F11" s="47" t="s">
        <v>56</v>
      </c>
      <c r="G11" s="38">
        <v>0</v>
      </c>
      <c r="H11" s="38">
        <v>1396496745</v>
      </c>
      <c r="I11" s="38">
        <v>0</v>
      </c>
      <c r="J11" s="38">
        <v>10620127</v>
      </c>
      <c r="K11" s="38">
        <v>0</v>
      </c>
      <c r="L11" s="38">
        <v>788764898</v>
      </c>
      <c r="M11" s="38">
        <v>6485000</v>
      </c>
      <c r="N11" s="67">
        <v>-6485000</v>
      </c>
      <c r="O11" s="38">
        <v>6485000</v>
      </c>
      <c r="P11" s="39">
        <v>590626720</v>
      </c>
    </row>
    <row r="12" spans="1:16" s="17" customFormat="1" ht="31.5" customHeight="1">
      <c r="A12" s="48" t="s">
        <v>10</v>
      </c>
      <c r="B12" s="46" t="s">
        <v>29</v>
      </c>
      <c r="C12" s="46" t="s">
        <v>10</v>
      </c>
      <c r="D12" s="46" t="s">
        <v>10</v>
      </c>
      <c r="E12" s="46" t="s">
        <v>10</v>
      </c>
      <c r="F12" s="47" t="s">
        <v>61</v>
      </c>
      <c r="G12" s="38">
        <v>334175008</v>
      </c>
      <c r="H12" s="38">
        <v>3173539335</v>
      </c>
      <c r="I12" s="38">
        <f>28306733+5773044+22756429</f>
        <v>56836206</v>
      </c>
      <c r="J12" s="38">
        <v>555370299</v>
      </c>
      <c r="K12" s="38">
        <v>277338802</v>
      </c>
      <c r="L12" s="38">
        <v>1656785377</v>
      </c>
      <c r="M12" s="38">
        <v>114702282</v>
      </c>
      <c r="N12" s="67">
        <v>-114702282</v>
      </c>
      <c r="O12" s="38">
        <f>143231755-5773044-22756429</f>
        <v>114702282</v>
      </c>
      <c r="P12" s="39">
        <v>846681377</v>
      </c>
    </row>
    <row r="13" spans="1:16" s="17" customFormat="1" ht="31.5" customHeight="1">
      <c r="A13" s="48" t="s">
        <v>10</v>
      </c>
      <c r="B13" s="46" t="s">
        <v>28</v>
      </c>
      <c r="C13" s="46" t="s">
        <v>10</v>
      </c>
      <c r="D13" s="46" t="s">
        <v>10</v>
      </c>
      <c r="E13" s="46" t="s">
        <v>10</v>
      </c>
      <c r="F13" s="47" t="s">
        <v>75</v>
      </c>
      <c r="G13" s="38">
        <v>0</v>
      </c>
      <c r="H13" s="38">
        <v>2632906943</v>
      </c>
      <c r="I13" s="38">
        <v>0</v>
      </c>
      <c r="J13" s="38">
        <v>420000</v>
      </c>
      <c r="K13" s="38">
        <v>0</v>
      </c>
      <c r="L13" s="38">
        <v>854771428</v>
      </c>
      <c r="M13" s="38">
        <v>0</v>
      </c>
      <c r="N13" s="38">
        <v>0</v>
      </c>
      <c r="O13" s="38">
        <v>0</v>
      </c>
      <c r="P13" s="39">
        <v>1777715515</v>
      </c>
    </row>
    <row r="14" spans="1:16" s="19" customFormat="1" ht="31.5" customHeight="1">
      <c r="A14" s="49" t="s">
        <v>10</v>
      </c>
      <c r="B14" s="50" t="s">
        <v>27</v>
      </c>
      <c r="C14" s="50" t="s">
        <v>10</v>
      </c>
      <c r="D14" s="50" t="s">
        <v>10</v>
      </c>
      <c r="E14" s="50" t="s">
        <v>10</v>
      </c>
      <c r="F14" s="51" t="s">
        <v>82</v>
      </c>
      <c r="G14" s="40">
        <v>55334338</v>
      </c>
      <c r="H14" s="40">
        <v>161860214</v>
      </c>
      <c r="I14" s="40">
        <v>0</v>
      </c>
      <c r="J14" s="40">
        <v>2397796</v>
      </c>
      <c r="K14" s="40">
        <v>55334338</v>
      </c>
      <c r="L14" s="40">
        <v>116910418</v>
      </c>
      <c r="M14" s="40">
        <v>0</v>
      </c>
      <c r="N14" s="40">
        <v>0</v>
      </c>
      <c r="O14" s="40">
        <v>0</v>
      </c>
      <c r="P14" s="41">
        <v>42552000</v>
      </c>
    </row>
    <row r="15" spans="1:16" s="17" customFormat="1" ht="31.5" customHeight="1">
      <c r="A15" s="48" t="s">
        <v>10</v>
      </c>
      <c r="B15" s="46" t="s">
        <v>26</v>
      </c>
      <c r="C15" s="46" t="s">
        <v>10</v>
      </c>
      <c r="D15" s="46" t="s">
        <v>10</v>
      </c>
      <c r="E15" s="46" t="s">
        <v>10</v>
      </c>
      <c r="F15" s="47" t="s">
        <v>88</v>
      </c>
      <c r="G15" s="38">
        <v>0</v>
      </c>
      <c r="H15" s="38">
        <v>1661268564</v>
      </c>
      <c r="I15" s="38">
        <v>0</v>
      </c>
      <c r="J15" s="38">
        <v>12246874</v>
      </c>
      <c r="K15" s="38">
        <v>0</v>
      </c>
      <c r="L15" s="38">
        <v>729140590</v>
      </c>
      <c r="M15" s="38">
        <v>0</v>
      </c>
      <c r="N15" s="38">
        <v>0</v>
      </c>
      <c r="O15" s="38">
        <v>0</v>
      </c>
      <c r="P15" s="39">
        <v>919881100</v>
      </c>
    </row>
    <row r="16" spans="1:16" s="17" customFormat="1" ht="31.5" customHeight="1">
      <c r="A16" s="48" t="s">
        <v>10</v>
      </c>
      <c r="B16" s="46" t="s">
        <v>24</v>
      </c>
      <c r="C16" s="46" t="s">
        <v>10</v>
      </c>
      <c r="D16" s="46" t="s">
        <v>10</v>
      </c>
      <c r="E16" s="46" t="s">
        <v>10</v>
      </c>
      <c r="F16" s="47" t="s">
        <v>99</v>
      </c>
      <c r="G16" s="38">
        <v>795234380</v>
      </c>
      <c r="H16" s="38">
        <v>0</v>
      </c>
      <c r="I16" s="38">
        <v>0</v>
      </c>
      <c r="J16" s="38">
        <v>0</v>
      </c>
      <c r="K16" s="38">
        <v>764219726</v>
      </c>
      <c r="L16" s="38">
        <v>0</v>
      </c>
      <c r="M16" s="38">
        <v>0</v>
      </c>
      <c r="N16" s="38">
        <v>0</v>
      </c>
      <c r="O16" s="38">
        <v>31014654</v>
      </c>
      <c r="P16" s="39">
        <v>0</v>
      </c>
    </row>
    <row r="17" spans="1:16" s="17" customFormat="1" ht="31.5" customHeight="1">
      <c r="A17" s="48" t="s">
        <v>10</v>
      </c>
      <c r="B17" s="46" t="s">
        <v>23</v>
      </c>
      <c r="C17" s="46" t="s">
        <v>10</v>
      </c>
      <c r="D17" s="46" t="s">
        <v>10</v>
      </c>
      <c r="E17" s="46" t="s">
        <v>10</v>
      </c>
      <c r="F17" s="47" t="s">
        <v>102</v>
      </c>
      <c r="G17" s="38">
        <v>2079424</v>
      </c>
      <c r="H17" s="38">
        <v>78442784</v>
      </c>
      <c r="I17" s="38">
        <v>0</v>
      </c>
      <c r="J17" s="38">
        <v>11049907</v>
      </c>
      <c r="K17" s="38">
        <v>547597</v>
      </c>
      <c r="L17" s="38">
        <v>23274618</v>
      </c>
      <c r="M17" s="38">
        <v>738000</v>
      </c>
      <c r="N17" s="67">
        <v>-738000</v>
      </c>
      <c r="O17" s="38">
        <v>2269827</v>
      </c>
      <c r="P17" s="39">
        <v>43380259</v>
      </c>
    </row>
    <row r="18" spans="1:16" s="17" customFormat="1" ht="31.5" customHeight="1">
      <c r="A18" s="20"/>
      <c r="B18" s="21"/>
      <c r="C18" s="21"/>
      <c r="D18" s="21"/>
      <c r="E18" s="21"/>
      <c r="F18" s="22"/>
      <c r="G18" s="23"/>
      <c r="H18" s="23"/>
      <c r="I18" s="23"/>
      <c r="J18" s="23"/>
      <c r="K18" s="23"/>
      <c r="L18" s="23"/>
      <c r="M18" s="23"/>
      <c r="N18" s="24"/>
      <c r="O18" s="23"/>
      <c r="P18" s="25"/>
    </row>
    <row r="19" spans="1:16" s="17" customFormat="1" ht="31.5" customHeight="1">
      <c r="A19" s="20"/>
      <c r="B19" s="21"/>
      <c r="C19" s="21"/>
      <c r="D19" s="21"/>
      <c r="E19" s="21"/>
      <c r="F19" s="22"/>
      <c r="G19" s="23"/>
      <c r="H19" s="23"/>
      <c r="I19" s="23"/>
      <c r="J19" s="23"/>
      <c r="K19" s="23"/>
      <c r="L19" s="23"/>
      <c r="M19" s="23"/>
      <c r="N19" s="24"/>
      <c r="O19" s="23"/>
      <c r="P19" s="25"/>
    </row>
    <row r="20" spans="1:16" s="17" customFormat="1" ht="31.5" customHeight="1">
      <c r="A20" s="20"/>
      <c r="B20" s="21"/>
      <c r="C20" s="21"/>
      <c r="D20" s="21"/>
      <c r="E20" s="21"/>
      <c r="F20" s="22"/>
      <c r="G20" s="23"/>
      <c r="H20" s="23"/>
      <c r="I20" s="23"/>
      <c r="J20" s="23"/>
      <c r="K20" s="23"/>
      <c r="L20" s="23"/>
      <c r="M20" s="23"/>
      <c r="N20" s="24"/>
      <c r="O20" s="23"/>
      <c r="P20" s="25"/>
    </row>
    <row r="21" spans="1:16" s="17" customFormat="1" ht="31.5" customHeight="1">
      <c r="A21" s="20"/>
      <c r="B21" s="21"/>
      <c r="C21" s="21"/>
      <c r="D21" s="21"/>
      <c r="E21" s="21"/>
      <c r="F21" s="22"/>
      <c r="G21" s="23"/>
      <c r="H21" s="23"/>
      <c r="I21" s="23"/>
      <c r="J21" s="23"/>
      <c r="K21" s="23"/>
      <c r="L21" s="23"/>
      <c r="M21" s="23"/>
      <c r="N21" s="24"/>
      <c r="O21" s="23"/>
      <c r="P21" s="25"/>
    </row>
    <row r="22" spans="1:16" s="17" customFormat="1" ht="31.5" customHeight="1">
      <c r="A22" s="20"/>
      <c r="B22" s="21"/>
      <c r="C22" s="21"/>
      <c r="D22" s="21"/>
      <c r="E22" s="21"/>
      <c r="F22" s="22"/>
      <c r="G22" s="23"/>
      <c r="H22" s="23"/>
      <c r="I22" s="23"/>
      <c r="J22" s="23"/>
      <c r="K22" s="23"/>
      <c r="L22" s="23"/>
      <c r="M22" s="23"/>
      <c r="N22" s="24"/>
      <c r="O22" s="23"/>
      <c r="P22" s="25"/>
    </row>
    <row r="23" spans="1:16" s="17" customFormat="1" ht="31.5" customHeight="1">
      <c r="A23" s="20"/>
      <c r="B23" s="21"/>
      <c r="C23" s="21"/>
      <c r="D23" s="21"/>
      <c r="E23" s="21"/>
      <c r="F23" s="22"/>
      <c r="G23" s="23"/>
      <c r="H23" s="23"/>
      <c r="I23" s="23"/>
      <c r="J23" s="23"/>
      <c r="K23" s="23"/>
      <c r="L23" s="23"/>
      <c r="M23" s="23"/>
      <c r="N23" s="24"/>
      <c r="O23" s="23"/>
      <c r="P23" s="25"/>
    </row>
    <row r="24" spans="1:16" s="17" customFormat="1" ht="31.5" customHeight="1">
      <c r="A24" s="20"/>
      <c r="B24" s="21"/>
      <c r="C24" s="21"/>
      <c r="D24" s="21"/>
      <c r="E24" s="21"/>
      <c r="F24" s="22"/>
      <c r="G24" s="23"/>
      <c r="H24" s="23"/>
      <c r="I24" s="23"/>
      <c r="J24" s="23"/>
      <c r="K24" s="23"/>
      <c r="L24" s="23"/>
      <c r="M24" s="23"/>
      <c r="N24" s="24"/>
      <c r="O24" s="23"/>
      <c r="P24" s="25"/>
    </row>
    <row r="25" spans="1:16" s="17" customFormat="1" ht="31.5" customHeight="1">
      <c r="A25" s="20"/>
      <c r="B25" s="32"/>
      <c r="C25" s="32"/>
      <c r="D25" s="32"/>
      <c r="E25" s="32"/>
      <c r="F25" s="33"/>
      <c r="G25" s="1"/>
      <c r="H25" s="1"/>
      <c r="I25" s="1"/>
      <c r="J25" s="1"/>
      <c r="K25" s="1"/>
      <c r="L25" s="1"/>
      <c r="M25" s="1"/>
      <c r="N25" s="34"/>
      <c r="O25" s="1"/>
      <c r="P25" s="35"/>
    </row>
    <row r="26" spans="1:16" s="17" customFormat="1" ht="31.5" customHeight="1">
      <c r="A26" s="20"/>
      <c r="B26" s="32"/>
      <c r="C26" s="32"/>
      <c r="D26" s="32"/>
      <c r="E26" s="32"/>
      <c r="F26" s="33"/>
      <c r="G26" s="1"/>
      <c r="H26" s="1"/>
      <c r="I26" s="1"/>
      <c r="J26" s="1"/>
      <c r="K26" s="1"/>
      <c r="L26" s="1"/>
      <c r="M26" s="1"/>
      <c r="N26" s="34"/>
      <c r="O26" s="1"/>
      <c r="P26" s="35"/>
    </row>
    <row r="27" spans="1:16" s="17" customFormat="1" ht="31.5" customHeight="1">
      <c r="A27" s="26"/>
      <c r="B27" s="27"/>
      <c r="C27" s="27"/>
      <c r="D27" s="27"/>
      <c r="E27" s="27"/>
      <c r="F27" s="28"/>
      <c r="G27" s="29"/>
      <c r="H27" s="29"/>
      <c r="I27" s="29"/>
      <c r="J27" s="29"/>
      <c r="K27" s="29"/>
      <c r="L27" s="29"/>
      <c r="M27" s="29"/>
      <c r="N27" s="30"/>
      <c r="O27" s="29"/>
      <c r="P27" s="31"/>
    </row>
  </sheetData>
  <sheetProtection/>
  <mergeCells count="32">
    <mergeCell ref="K6:K7"/>
    <mergeCell ref="L6:L7"/>
    <mergeCell ref="M6:M7"/>
    <mergeCell ref="N6:N7"/>
    <mergeCell ref="O6:O7"/>
    <mergeCell ref="P6:P7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G1:J1"/>
    <mergeCell ref="K1:M1"/>
    <mergeCell ref="G2:J2"/>
    <mergeCell ref="K2:M2"/>
    <mergeCell ref="G3:J3"/>
    <mergeCell ref="K3:L3"/>
  </mergeCells>
  <printOptions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portrait" pageOrder="overThenDown" paperSize="9" scale="95" r:id="rId1"/>
  <colBreaks count="1" manualBreakCount="1">
    <brk id="10" max="2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47"/>
  <sheetViews>
    <sheetView zoomScaleSheetLayoutView="115" workbookViewId="0" topLeftCell="A1">
      <selection activeCell="F4" sqref="F4"/>
    </sheetView>
  </sheetViews>
  <sheetFormatPr defaultColWidth="9.00390625" defaultRowHeight="31.5" customHeight="1"/>
  <cols>
    <col min="1" max="1" width="4.125" style="20" customWidth="1"/>
    <col min="2" max="2" width="2.875" style="20" customWidth="1"/>
    <col min="3" max="3" width="2.875" style="32" customWidth="1"/>
    <col min="4" max="4" width="3.00390625" style="32" customWidth="1"/>
    <col min="5" max="5" width="2.875" style="32" customWidth="1"/>
    <col min="6" max="6" width="20.625" style="33" customWidth="1"/>
    <col min="7" max="13" width="13.75390625" style="1" customWidth="1"/>
    <col min="14" max="14" width="13.75390625" style="34" customWidth="1"/>
    <col min="15" max="15" width="13.75390625" style="1" customWidth="1"/>
    <col min="16" max="16" width="13.75390625" style="35" customWidth="1"/>
    <col min="17" max="17" width="9.00390625" style="17" customWidth="1"/>
    <col min="18" max="16384" width="9.00390625" style="2" customWidth="1"/>
  </cols>
  <sheetData>
    <row r="1" spans="1:17" s="8" customFormat="1" ht="19.5" customHeight="1">
      <c r="A1" s="3"/>
      <c r="B1" s="3"/>
      <c r="C1" s="3"/>
      <c r="D1" s="3"/>
      <c r="E1" s="3"/>
      <c r="F1" s="4"/>
      <c r="G1" s="71" t="s">
        <v>0</v>
      </c>
      <c r="H1" s="72"/>
      <c r="I1" s="72"/>
      <c r="J1" s="72"/>
      <c r="K1" s="73" t="s">
        <v>1</v>
      </c>
      <c r="L1" s="73"/>
      <c r="M1" s="73"/>
      <c r="N1" s="5"/>
      <c r="O1" s="6"/>
      <c r="P1" s="6"/>
      <c r="Q1" s="7"/>
    </row>
    <row r="2" spans="1:17" s="11" customFormat="1" ht="25.5" customHeight="1">
      <c r="A2" s="9"/>
      <c r="B2" s="9"/>
      <c r="C2" s="9"/>
      <c r="D2" s="9"/>
      <c r="E2" s="9"/>
      <c r="F2" s="4"/>
      <c r="G2" s="74" t="s">
        <v>109</v>
      </c>
      <c r="H2" s="74"/>
      <c r="I2" s="75"/>
      <c r="J2" s="75"/>
      <c r="K2" s="76" t="s">
        <v>110</v>
      </c>
      <c r="L2" s="76"/>
      <c r="M2" s="76"/>
      <c r="N2" s="5"/>
      <c r="O2" s="6"/>
      <c r="P2" s="6"/>
      <c r="Q2" s="10"/>
    </row>
    <row r="3" spans="1:17" s="11" customFormat="1" ht="25.5" customHeight="1">
      <c r="A3" s="9"/>
      <c r="B3" s="9"/>
      <c r="C3" s="9"/>
      <c r="D3" s="9"/>
      <c r="E3" s="9"/>
      <c r="F3" s="4"/>
      <c r="G3" s="74" t="s">
        <v>18</v>
      </c>
      <c r="H3" s="74"/>
      <c r="I3" s="75"/>
      <c r="J3" s="75"/>
      <c r="K3" s="76" t="s">
        <v>16</v>
      </c>
      <c r="L3" s="76"/>
      <c r="M3" s="6"/>
      <c r="N3" s="5"/>
      <c r="O3" s="6"/>
      <c r="P3" s="6"/>
      <c r="Q3" s="10"/>
    </row>
    <row r="4" spans="1:17" s="14" customFormat="1" ht="16.5" customHeight="1">
      <c r="A4" s="77" t="s">
        <v>127</v>
      </c>
      <c r="B4" s="77"/>
      <c r="C4" s="77"/>
      <c r="D4" s="77"/>
      <c r="E4" s="77"/>
      <c r="F4" s="12"/>
      <c r="G4" s="6"/>
      <c r="H4" s="6"/>
      <c r="I4" s="78" t="s">
        <v>2</v>
      </c>
      <c r="J4" s="79"/>
      <c r="K4" s="80" t="s">
        <v>115</v>
      </c>
      <c r="L4" s="80"/>
      <c r="M4" s="6"/>
      <c r="N4" s="5"/>
      <c r="O4" s="78" t="s">
        <v>3</v>
      </c>
      <c r="P4" s="78"/>
      <c r="Q4" s="13"/>
    </row>
    <row r="5" spans="1:17" s="16" customFormat="1" ht="26.25" customHeight="1">
      <c r="A5" s="81" t="s">
        <v>4</v>
      </c>
      <c r="B5" s="84" t="s">
        <v>111</v>
      </c>
      <c r="C5" s="84"/>
      <c r="D5" s="84"/>
      <c r="E5" s="84"/>
      <c r="F5" s="85"/>
      <c r="G5" s="86" t="s">
        <v>5</v>
      </c>
      <c r="H5" s="87"/>
      <c r="I5" s="86" t="s">
        <v>112</v>
      </c>
      <c r="J5" s="87"/>
      <c r="K5" s="86" t="s">
        <v>6</v>
      </c>
      <c r="L5" s="87"/>
      <c r="M5" s="86" t="s">
        <v>7</v>
      </c>
      <c r="N5" s="87"/>
      <c r="O5" s="86" t="s">
        <v>8</v>
      </c>
      <c r="P5" s="88"/>
      <c r="Q5" s="15"/>
    </row>
    <row r="6" spans="1:17" s="16" customFormat="1" ht="12.75" customHeight="1">
      <c r="A6" s="82"/>
      <c r="B6" s="81" t="s">
        <v>15</v>
      </c>
      <c r="C6" s="90" t="s">
        <v>14</v>
      </c>
      <c r="D6" s="90" t="s">
        <v>13</v>
      </c>
      <c r="E6" s="90" t="s">
        <v>12</v>
      </c>
      <c r="F6" s="91" t="s">
        <v>113</v>
      </c>
      <c r="G6" s="91" t="s">
        <v>114</v>
      </c>
      <c r="H6" s="91" t="s">
        <v>9</v>
      </c>
      <c r="I6" s="91" t="s">
        <v>114</v>
      </c>
      <c r="J6" s="91" t="s">
        <v>9</v>
      </c>
      <c r="K6" s="91" t="s">
        <v>114</v>
      </c>
      <c r="L6" s="91" t="s">
        <v>9</v>
      </c>
      <c r="M6" s="91" t="s">
        <v>114</v>
      </c>
      <c r="N6" s="91" t="s">
        <v>9</v>
      </c>
      <c r="O6" s="91" t="s">
        <v>114</v>
      </c>
      <c r="P6" s="93" t="s">
        <v>9</v>
      </c>
      <c r="Q6" s="15"/>
    </row>
    <row r="7" spans="1:17" s="16" customFormat="1" ht="12.75" customHeight="1">
      <c r="A7" s="83"/>
      <c r="B7" s="89"/>
      <c r="C7" s="90"/>
      <c r="D7" s="90"/>
      <c r="E7" s="90"/>
      <c r="F7" s="92"/>
      <c r="G7" s="92"/>
      <c r="H7" s="92"/>
      <c r="I7" s="92"/>
      <c r="J7" s="92"/>
      <c r="K7" s="92"/>
      <c r="L7" s="92"/>
      <c r="M7" s="92"/>
      <c r="N7" s="92"/>
      <c r="O7" s="92"/>
      <c r="P7" s="94"/>
      <c r="Q7" s="15"/>
    </row>
    <row r="8" spans="1:16" s="17" customFormat="1" ht="31.5" customHeight="1">
      <c r="A8" s="42">
        <v>106</v>
      </c>
      <c r="B8" s="43" t="s">
        <v>10</v>
      </c>
      <c r="C8" s="43" t="s">
        <v>10</v>
      </c>
      <c r="D8" s="43" t="s">
        <v>10</v>
      </c>
      <c r="E8" s="43" t="s">
        <v>10</v>
      </c>
      <c r="F8" s="44" t="s">
        <v>108</v>
      </c>
      <c r="G8" s="36">
        <f aca="true" t="shared" si="0" ref="G8:P8">G9+G18+G39+G47+G77+G88+G101+G118+G124+G135</f>
        <v>1367929223</v>
      </c>
      <c r="H8" s="36">
        <f t="shared" si="0"/>
        <v>10063439164</v>
      </c>
      <c r="I8" s="36">
        <f t="shared" si="0"/>
        <v>71131178</v>
      </c>
      <c r="J8" s="36">
        <f t="shared" si="0"/>
        <v>647698258</v>
      </c>
      <c r="K8" s="36">
        <f t="shared" si="0"/>
        <v>1264143928</v>
      </c>
      <c r="L8" s="36">
        <f t="shared" si="0"/>
        <v>5033437892</v>
      </c>
      <c r="M8" s="36">
        <f t="shared" si="0"/>
        <v>123271282</v>
      </c>
      <c r="N8" s="68">
        <f t="shared" si="0"/>
        <v>-123271282</v>
      </c>
      <c r="O8" s="36">
        <f t="shared" si="0"/>
        <v>155925399</v>
      </c>
      <c r="P8" s="37">
        <f t="shared" si="0"/>
        <v>4259031732</v>
      </c>
    </row>
    <row r="9" spans="1:16" s="17" customFormat="1" ht="31.5" customHeight="1">
      <c r="A9" s="45" t="s">
        <v>107</v>
      </c>
      <c r="B9" s="46" t="s">
        <v>20</v>
      </c>
      <c r="C9" s="46" t="s">
        <v>10</v>
      </c>
      <c r="D9" s="46" t="s">
        <v>10</v>
      </c>
      <c r="E9" s="46" t="s">
        <v>10</v>
      </c>
      <c r="F9" s="47" t="s">
        <v>31</v>
      </c>
      <c r="G9" s="38">
        <f>G10+G14</f>
        <v>2362000</v>
      </c>
      <c r="H9" s="38">
        <f aca="true" t="shared" si="1" ref="H9:P9">H10+H14</f>
        <v>140021750</v>
      </c>
      <c r="I9" s="38">
        <f t="shared" si="1"/>
        <v>0</v>
      </c>
      <c r="J9" s="38">
        <f t="shared" si="1"/>
        <v>14744599</v>
      </c>
      <c r="K9" s="38">
        <f t="shared" si="1"/>
        <v>2362000</v>
      </c>
      <c r="L9" s="38">
        <f t="shared" si="1"/>
        <v>125277151</v>
      </c>
      <c r="M9" s="38">
        <f t="shared" si="1"/>
        <v>0</v>
      </c>
      <c r="N9" s="38">
        <f t="shared" si="1"/>
        <v>0</v>
      </c>
      <c r="O9" s="38">
        <f t="shared" si="1"/>
        <v>0</v>
      </c>
      <c r="P9" s="39">
        <f t="shared" si="1"/>
        <v>0</v>
      </c>
    </row>
    <row r="10" spans="1:16" s="17" customFormat="1" ht="31.5" customHeight="1">
      <c r="A10" s="45">
        <v>107</v>
      </c>
      <c r="B10" s="46" t="s">
        <v>10</v>
      </c>
      <c r="C10" s="46" t="s">
        <v>25</v>
      </c>
      <c r="D10" s="46" t="s">
        <v>10</v>
      </c>
      <c r="E10" s="46" t="s">
        <v>10</v>
      </c>
      <c r="F10" s="47" t="s">
        <v>35</v>
      </c>
      <c r="G10" s="38">
        <f>G11</f>
        <v>2362000</v>
      </c>
      <c r="H10" s="38">
        <f aca="true" t="shared" si="2" ref="H10:P12">H11</f>
        <v>136522245</v>
      </c>
      <c r="I10" s="38">
        <f t="shared" si="2"/>
        <v>0</v>
      </c>
      <c r="J10" s="38">
        <f t="shared" si="2"/>
        <v>14744599</v>
      </c>
      <c r="K10" s="38">
        <f t="shared" si="2"/>
        <v>2362000</v>
      </c>
      <c r="L10" s="38">
        <f t="shared" si="2"/>
        <v>121777646</v>
      </c>
      <c r="M10" s="38">
        <f t="shared" si="2"/>
        <v>0</v>
      </c>
      <c r="N10" s="38">
        <f t="shared" si="2"/>
        <v>0</v>
      </c>
      <c r="O10" s="38">
        <f t="shared" si="2"/>
        <v>0</v>
      </c>
      <c r="P10" s="39">
        <f t="shared" si="2"/>
        <v>0</v>
      </c>
    </row>
    <row r="11" spans="1:16" s="17" customFormat="1" ht="31.5" customHeight="1">
      <c r="A11" s="48" t="s">
        <v>10</v>
      </c>
      <c r="B11" s="46" t="s">
        <v>10</v>
      </c>
      <c r="C11" s="46" t="s">
        <v>10</v>
      </c>
      <c r="D11" s="46" t="s">
        <v>10</v>
      </c>
      <c r="E11" s="46" t="s">
        <v>10</v>
      </c>
      <c r="F11" s="47" t="s">
        <v>36</v>
      </c>
      <c r="G11" s="38">
        <f>G12</f>
        <v>2362000</v>
      </c>
      <c r="H11" s="38">
        <f t="shared" si="2"/>
        <v>136522245</v>
      </c>
      <c r="I11" s="38">
        <f t="shared" si="2"/>
        <v>0</v>
      </c>
      <c r="J11" s="38">
        <f t="shared" si="2"/>
        <v>14744599</v>
      </c>
      <c r="K11" s="38">
        <f t="shared" si="2"/>
        <v>2362000</v>
      </c>
      <c r="L11" s="38">
        <f t="shared" si="2"/>
        <v>121777646</v>
      </c>
      <c r="M11" s="38">
        <f t="shared" si="2"/>
        <v>0</v>
      </c>
      <c r="N11" s="38">
        <f t="shared" si="2"/>
        <v>0</v>
      </c>
      <c r="O11" s="38">
        <f t="shared" si="2"/>
        <v>0</v>
      </c>
      <c r="P11" s="39">
        <f t="shared" si="2"/>
        <v>0</v>
      </c>
    </row>
    <row r="12" spans="1:16" s="17" customFormat="1" ht="31.5" customHeight="1">
      <c r="A12" s="48" t="s">
        <v>10</v>
      </c>
      <c r="B12" s="46" t="s">
        <v>10</v>
      </c>
      <c r="C12" s="46" t="s">
        <v>10</v>
      </c>
      <c r="D12" s="46" t="s">
        <v>20</v>
      </c>
      <c r="E12" s="46" t="s">
        <v>10</v>
      </c>
      <c r="F12" s="47" t="s">
        <v>37</v>
      </c>
      <c r="G12" s="38">
        <f>G13</f>
        <v>2362000</v>
      </c>
      <c r="H12" s="38">
        <f t="shared" si="2"/>
        <v>136522245</v>
      </c>
      <c r="I12" s="38">
        <f t="shared" si="2"/>
        <v>0</v>
      </c>
      <c r="J12" s="38">
        <f t="shared" si="2"/>
        <v>14744599</v>
      </c>
      <c r="K12" s="38">
        <f t="shared" si="2"/>
        <v>2362000</v>
      </c>
      <c r="L12" s="38">
        <f t="shared" si="2"/>
        <v>121777646</v>
      </c>
      <c r="M12" s="38">
        <f t="shared" si="2"/>
        <v>0</v>
      </c>
      <c r="N12" s="38">
        <f t="shared" si="2"/>
        <v>0</v>
      </c>
      <c r="O12" s="38">
        <f t="shared" si="2"/>
        <v>0</v>
      </c>
      <c r="P12" s="39">
        <f t="shared" si="2"/>
        <v>0</v>
      </c>
    </row>
    <row r="13" spans="1:16" s="17" customFormat="1" ht="31.5" customHeight="1">
      <c r="A13" s="48" t="s">
        <v>10</v>
      </c>
      <c r="B13" s="46" t="s">
        <v>10</v>
      </c>
      <c r="C13" s="46" t="s">
        <v>10</v>
      </c>
      <c r="D13" s="46" t="s">
        <v>10</v>
      </c>
      <c r="E13" s="46" t="s">
        <v>11</v>
      </c>
      <c r="F13" s="47" t="s">
        <v>38</v>
      </c>
      <c r="G13" s="38">
        <v>2362000</v>
      </c>
      <c r="H13" s="38">
        <v>136522245</v>
      </c>
      <c r="I13" s="38">
        <v>0</v>
      </c>
      <c r="J13" s="38">
        <v>14744599</v>
      </c>
      <c r="K13" s="38">
        <v>2362000</v>
      </c>
      <c r="L13" s="38">
        <v>121777646</v>
      </c>
      <c r="M13" s="38">
        <v>0</v>
      </c>
      <c r="N13" s="38">
        <v>0</v>
      </c>
      <c r="O13" s="38">
        <v>0</v>
      </c>
      <c r="P13" s="39">
        <v>0</v>
      </c>
    </row>
    <row r="14" spans="1:16" s="17" customFormat="1" ht="31.5" customHeight="1">
      <c r="A14" s="48" t="s">
        <v>10</v>
      </c>
      <c r="B14" s="46" t="s">
        <v>10</v>
      </c>
      <c r="C14" s="46" t="s">
        <v>22</v>
      </c>
      <c r="D14" s="46" t="s">
        <v>10</v>
      </c>
      <c r="E14" s="46" t="s">
        <v>10</v>
      </c>
      <c r="F14" s="47" t="s">
        <v>39</v>
      </c>
      <c r="G14" s="38">
        <f>G15</f>
        <v>0</v>
      </c>
      <c r="H14" s="38">
        <f aca="true" t="shared" si="3" ref="H14:P16">H15</f>
        <v>3499505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3499505</v>
      </c>
      <c r="M14" s="38">
        <f t="shared" si="3"/>
        <v>0</v>
      </c>
      <c r="N14" s="38">
        <f t="shared" si="3"/>
        <v>0</v>
      </c>
      <c r="O14" s="38">
        <f t="shared" si="3"/>
        <v>0</v>
      </c>
      <c r="P14" s="39">
        <f t="shared" si="3"/>
        <v>0</v>
      </c>
    </row>
    <row r="15" spans="1:16" s="17" customFormat="1" ht="31.5" customHeight="1">
      <c r="A15" s="48" t="s">
        <v>10</v>
      </c>
      <c r="B15" s="46" t="s">
        <v>10</v>
      </c>
      <c r="C15" s="46" t="s">
        <v>10</v>
      </c>
      <c r="D15" s="46" t="s">
        <v>10</v>
      </c>
      <c r="E15" s="46" t="s">
        <v>10</v>
      </c>
      <c r="F15" s="47" t="s">
        <v>33</v>
      </c>
      <c r="G15" s="38">
        <f>G16</f>
        <v>0</v>
      </c>
      <c r="H15" s="38">
        <f t="shared" si="3"/>
        <v>3499505</v>
      </c>
      <c r="I15" s="38">
        <f t="shared" si="3"/>
        <v>0</v>
      </c>
      <c r="J15" s="38">
        <f t="shared" si="3"/>
        <v>0</v>
      </c>
      <c r="K15" s="38">
        <f t="shared" si="3"/>
        <v>0</v>
      </c>
      <c r="L15" s="38">
        <f t="shared" si="3"/>
        <v>3499505</v>
      </c>
      <c r="M15" s="38">
        <f t="shared" si="3"/>
        <v>0</v>
      </c>
      <c r="N15" s="38">
        <f t="shared" si="3"/>
        <v>0</v>
      </c>
      <c r="O15" s="38">
        <f t="shared" si="3"/>
        <v>0</v>
      </c>
      <c r="P15" s="39">
        <f t="shared" si="3"/>
        <v>0</v>
      </c>
    </row>
    <row r="16" spans="1:16" s="17" customFormat="1" ht="31.5" customHeight="1">
      <c r="A16" s="48" t="s">
        <v>10</v>
      </c>
      <c r="B16" s="46" t="s">
        <v>10</v>
      </c>
      <c r="C16" s="46" t="s">
        <v>10</v>
      </c>
      <c r="D16" s="46" t="s">
        <v>11</v>
      </c>
      <c r="E16" s="46" t="s">
        <v>10</v>
      </c>
      <c r="F16" s="47" t="s">
        <v>37</v>
      </c>
      <c r="G16" s="38">
        <f>G17</f>
        <v>0</v>
      </c>
      <c r="H16" s="38">
        <f t="shared" si="3"/>
        <v>3499505</v>
      </c>
      <c r="I16" s="38">
        <f t="shared" si="3"/>
        <v>0</v>
      </c>
      <c r="J16" s="38">
        <f t="shared" si="3"/>
        <v>0</v>
      </c>
      <c r="K16" s="38">
        <f t="shared" si="3"/>
        <v>0</v>
      </c>
      <c r="L16" s="38">
        <f t="shared" si="3"/>
        <v>3499505</v>
      </c>
      <c r="M16" s="38">
        <f t="shared" si="3"/>
        <v>0</v>
      </c>
      <c r="N16" s="38">
        <f t="shared" si="3"/>
        <v>0</v>
      </c>
      <c r="O16" s="38">
        <f t="shared" si="3"/>
        <v>0</v>
      </c>
      <c r="P16" s="39">
        <f t="shared" si="3"/>
        <v>0</v>
      </c>
    </row>
    <row r="17" spans="1:16" s="17" customFormat="1" ht="31.5" customHeight="1">
      <c r="A17" s="48" t="s">
        <v>10</v>
      </c>
      <c r="B17" s="46" t="s">
        <v>10</v>
      </c>
      <c r="C17" s="46" t="s">
        <v>10</v>
      </c>
      <c r="D17" s="46" t="s">
        <v>10</v>
      </c>
      <c r="E17" s="46" t="s">
        <v>11</v>
      </c>
      <c r="F17" s="47" t="s">
        <v>40</v>
      </c>
      <c r="G17" s="38">
        <v>0</v>
      </c>
      <c r="H17" s="38">
        <v>3499505</v>
      </c>
      <c r="I17" s="38">
        <v>0</v>
      </c>
      <c r="J17" s="38">
        <v>0</v>
      </c>
      <c r="K17" s="38">
        <v>0</v>
      </c>
      <c r="L17" s="38">
        <v>3499505</v>
      </c>
      <c r="M17" s="38">
        <v>0</v>
      </c>
      <c r="N17" s="38">
        <v>0</v>
      </c>
      <c r="O17" s="38">
        <v>0</v>
      </c>
      <c r="P17" s="39">
        <v>0</v>
      </c>
    </row>
    <row r="18" spans="1:16" s="17" customFormat="1" ht="31.5" customHeight="1">
      <c r="A18" s="48" t="s">
        <v>10</v>
      </c>
      <c r="B18" s="46" t="s">
        <v>19</v>
      </c>
      <c r="C18" s="46" t="s">
        <v>10</v>
      </c>
      <c r="D18" s="46" t="s">
        <v>10</v>
      </c>
      <c r="E18" s="46" t="s">
        <v>10</v>
      </c>
      <c r="F18" s="47" t="s">
        <v>42</v>
      </c>
      <c r="G18" s="38">
        <f>G19+G31+G35</f>
        <v>104216757</v>
      </c>
      <c r="H18" s="38">
        <f aca="true" t="shared" si="4" ref="H18:P18">H19+H31+H35</f>
        <v>696526568</v>
      </c>
      <c r="I18" s="38">
        <f t="shared" si="4"/>
        <v>8924469</v>
      </c>
      <c r="J18" s="38">
        <f t="shared" si="4"/>
        <v>37543967</v>
      </c>
      <c r="K18" s="38">
        <f t="shared" si="4"/>
        <v>95280316</v>
      </c>
      <c r="L18" s="38">
        <f t="shared" si="4"/>
        <v>637539415</v>
      </c>
      <c r="M18" s="38">
        <f t="shared" si="4"/>
        <v>0</v>
      </c>
      <c r="N18" s="38">
        <f t="shared" si="4"/>
        <v>0</v>
      </c>
      <c r="O18" s="38">
        <f t="shared" si="4"/>
        <v>11972</v>
      </c>
      <c r="P18" s="39">
        <f t="shared" si="4"/>
        <v>21443186</v>
      </c>
    </row>
    <row r="19" spans="1:16" s="17" customFormat="1" ht="31.5" customHeight="1">
      <c r="A19" s="48" t="s">
        <v>10</v>
      </c>
      <c r="B19" s="46" t="s">
        <v>10</v>
      </c>
      <c r="C19" s="46" t="s">
        <v>20</v>
      </c>
      <c r="D19" s="46" t="s">
        <v>10</v>
      </c>
      <c r="E19" s="46" t="s">
        <v>10</v>
      </c>
      <c r="F19" s="47" t="s">
        <v>43</v>
      </c>
      <c r="G19" s="38">
        <f>G20+G23+G26</f>
        <v>70454064</v>
      </c>
      <c r="H19" s="38">
        <f aca="true" t="shared" si="5" ref="H19:P19">H20+H23+H26</f>
        <v>555120137</v>
      </c>
      <c r="I19" s="38">
        <f t="shared" si="5"/>
        <v>7216467</v>
      </c>
      <c r="J19" s="38">
        <f t="shared" si="5"/>
        <v>37398900</v>
      </c>
      <c r="K19" s="38">
        <f t="shared" si="5"/>
        <v>63225625</v>
      </c>
      <c r="L19" s="38">
        <f t="shared" si="5"/>
        <v>513000875</v>
      </c>
      <c r="M19" s="38">
        <f t="shared" si="5"/>
        <v>0</v>
      </c>
      <c r="N19" s="38">
        <f t="shared" si="5"/>
        <v>0</v>
      </c>
      <c r="O19" s="38">
        <f t="shared" si="5"/>
        <v>11972</v>
      </c>
      <c r="P19" s="39">
        <f t="shared" si="5"/>
        <v>4720362</v>
      </c>
    </row>
    <row r="20" spans="1:16" s="17" customFormat="1" ht="31.5" customHeight="1">
      <c r="A20" s="48" t="s">
        <v>10</v>
      </c>
      <c r="B20" s="46" t="s">
        <v>10</v>
      </c>
      <c r="C20" s="46" t="s">
        <v>10</v>
      </c>
      <c r="D20" s="46" t="s">
        <v>10</v>
      </c>
      <c r="E20" s="46" t="s">
        <v>10</v>
      </c>
      <c r="F20" s="47" t="s">
        <v>44</v>
      </c>
      <c r="G20" s="38">
        <f>G21</f>
        <v>19380406</v>
      </c>
      <c r="H20" s="38">
        <f aca="true" t="shared" si="6" ref="H20:P21">H21</f>
        <v>196839455</v>
      </c>
      <c r="I20" s="38">
        <f t="shared" si="6"/>
        <v>0</v>
      </c>
      <c r="J20" s="38">
        <f t="shared" si="6"/>
        <v>8681955</v>
      </c>
      <c r="K20" s="38">
        <f t="shared" si="6"/>
        <v>19380406</v>
      </c>
      <c r="L20" s="38">
        <f t="shared" si="6"/>
        <v>188157500</v>
      </c>
      <c r="M20" s="38">
        <f t="shared" si="6"/>
        <v>0</v>
      </c>
      <c r="N20" s="38">
        <f t="shared" si="6"/>
        <v>0</v>
      </c>
      <c r="O20" s="38">
        <f t="shared" si="6"/>
        <v>0</v>
      </c>
      <c r="P20" s="39">
        <f t="shared" si="6"/>
        <v>0</v>
      </c>
    </row>
    <row r="21" spans="1:16" s="17" customFormat="1" ht="31.5" customHeight="1">
      <c r="A21" s="48" t="s">
        <v>10</v>
      </c>
      <c r="B21" s="46" t="s">
        <v>10</v>
      </c>
      <c r="C21" s="46" t="s">
        <v>10</v>
      </c>
      <c r="D21" s="46" t="s">
        <v>11</v>
      </c>
      <c r="E21" s="46" t="s">
        <v>10</v>
      </c>
      <c r="F21" s="47" t="s">
        <v>37</v>
      </c>
      <c r="G21" s="38">
        <f>G22</f>
        <v>19380406</v>
      </c>
      <c r="H21" s="38">
        <f t="shared" si="6"/>
        <v>196839455</v>
      </c>
      <c r="I21" s="38">
        <f t="shared" si="6"/>
        <v>0</v>
      </c>
      <c r="J21" s="38">
        <f t="shared" si="6"/>
        <v>8681955</v>
      </c>
      <c r="K21" s="38">
        <f t="shared" si="6"/>
        <v>19380406</v>
      </c>
      <c r="L21" s="38">
        <f t="shared" si="6"/>
        <v>188157500</v>
      </c>
      <c r="M21" s="38">
        <f t="shared" si="6"/>
        <v>0</v>
      </c>
      <c r="N21" s="38">
        <f t="shared" si="6"/>
        <v>0</v>
      </c>
      <c r="O21" s="38">
        <f t="shared" si="6"/>
        <v>0</v>
      </c>
      <c r="P21" s="39">
        <f t="shared" si="6"/>
        <v>0</v>
      </c>
    </row>
    <row r="22" spans="1:16" s="17" customFormat="1" ht="31.5" customHeight="1">
      <c r="A22" s="48" t="s">
        <v>10</v>
      </c>
      <c r="B22" s="46" t="s">
        <v>10</v>
      </c>
      <c r="C22" s="46" t="s">
        <v>10</v>
      </c>
      <c r="D22" s="46" t="s">
        <v>10</v>
      </c>
      <c r="E22" s="46" t="s">
        <v>11</v>
      </c>
      <c r="F22" s="47" t="s">
        <v>45</v>
      </c>
      <c r="G22" s="38">
        <v>19380406</v>
      </c>
      <c r="H22" s="38">
        <v>196839455</v>
      </c>
      <c r="I22" s="38">
        <v>0</v>
      </c>
      <c r="J22" s="38">
        <v>8681955</v>
      </c>
      <c r="K22" s="38">
        <v>19380406</v>
      </c>
      <c r="L22" s="38">
        <v>188157500</v>
      </c>
      <c r="M22" s="38">
        <v>0</v>
      </c>
      <c r="N22" s="38">
        <v>0</v>
      </c>
      <c r="O22" s="38">
        <v>0</v>
      </c>
      <c r="P22" s="39">
        <v>0</v>
      </c>
    </row>
    <row r="23" spans="1:16" s="17" customFormat="1" ht="31.5" customHeight="1">
      <c r="A23" s="48" t="s">
        <v>10</v>
      </c>
      <c r="B23" s="46" t="s">
        <v>10</v>
      </c>
      <c r="C23" s="46" t="s">
        <v>10</v>
      </c>
      <c r="D23" s="46" t="s">
        <v>10</v>
      </c>
      <c r="E23" s="46" t="s">
        <v>10</v>
      </c>
      <c r="F23" s="47" t="s">
        <v>41</v>
      </c>
      <c r="G23" s="38">
        <f>G24</f>
        <v>6835094</v>
      </c>
      <c r="H23" s="38">
        <f aca="true" t="shared" si="7" ref="H23:P23">H24</f>
        <v>23366833</v>
      </c>
      <c r="I23" s="38">
        <f t="shared" si="7"/>
        <v>558944</v>
      </c>
      <c r="J23" s="38">
        <f t="shared" si="7"/>
        <v>3604235</v>
      </c>
      <c r="K23" s="38">
        <f t="shared" si="7"/>
        <v>6264178</v>
      </c>
      <c r="L23" s="38">
        <f t="shared" si="7"/>
        <v>19434335</v>
      </c>
      <c r="M23" s="38">
        <f t="shared" si="7"/>
        <v>0</v>
      </c>
      <c r="N23" s="38">
        <f t="shared" si="7"/>
        <v>0</v>
      </c>
      <c r="O23" s="38">
        <f t="shared" si="7"/>
        <v>11972</v>
      </c>
      <c r="P23" s="39">
        <f t="shared" si="7"/>
        <v>328263</v>
      </c>
    </row>
    <row r="24" spans="1:16" s="17" customFormat="1" ht="31.5" customHeight="1">
      <c r="A24" s="48" t="s">
        <v>10</v>
      </c>
      <c r="B24" s="46" t="s">
        <v>10</v>
      </c>
      <c r="C24" s="46" t="s">
        <v>10</v>
      </c>
      <c r="D24" s="46" t="s">
        <v>20</v>
      </c>
      <c r="E24" s="46" t="s">
        <v>10</v>
      </c>
      <c r="F24" s="47" t="s">
        <v>37</v>
      </c>
      <c r="G24" s="38">
        <f>G25</f>
        <v>6835094</v>
      </c>
      <c r="H24" s="38">
        <f aca="true" t="shared" si="8" ref="H24:P24">H25</f>
        <v>23366833</v>
      </c>
      <c r="I24" s="38">
        <f t="shared" si="8"/>
        <v>558944</v>
      </c>
      <c r="J24" s="38">
        <f t="shared" si="8"/>
        <v>3604235</v>
      </c>
      <c r="K24" s="38">
        <f t="shared" si="8"/>
        <v>6264178</v>
      </c>
      <c r="L24" s="38">
        <f t="shared" si="8"/>
        <v>19434335</v>
      </c>
      <c r="M24" s="38">
        <f t="shared" si="8"/>
        <v>0</v>
      </c>
      <c r="N24" s="38">
        <f t="shared" si="8"/>
        <v>0</v>
      </c>
      <c r="O24" s="38">
        <f t="shared" si="8"/>
        <v>11972</v>
      </c>
      <c r="P24" s="39">
        <f t="shared" si="8"/>
        <v>328263</v>
      </c>
    </row>
    <row r="25" spans="1:16" s="17" customFormat="1" ht="31.5" customHeight="1">
      <c r="A25" s="48" t="s">
        <v>10</v>
      </c>
      <c r="B25" s="46" t="s">
        <v>10</v>
      </c>
      <c r="C25" s="46" t="s">
        <v>10</v>
      </c>
      <c r="D25" s="46" t="s">
        <v>10</v>
      </c>
      <c r="E25" s="46" t="s">
        <v>11</v>
      </c>
      <c r="F25" s="47" t="s">
        <v>46</v>
      </c>
      <c r="G25" s="38">
        <v>6835094</v>
      </c>
      <c r="H25" s="38">
        <v>23366833</v>
      </c>
      <c r="I25" s="38">
        <v>558944</v>
      </c>
      <c r="J25" s="38">
        <v>3604235</v>
      </c>
      <c r="K25" s="38">
        <v>6264178</v>
      </c>
      <c r="L25" s="38">
        <v>19434335</v>
      </c>
      <c r="M25" s="38">
        <v>0</v>
      </c>
      <c r="N25" s="38">
        <v>0</v>
      </c>
      <c r="O25" s="38">
        <v>11972</v>
      </c>
      <c r="P25" s="39">
        <v>328263</v>
      </c>
    </row>
    <row r="26" spans="1:16" s="17" customFormat="1" ht="31.5" customHeight="1">
      <c r="A26" s="48" t="s">
        <v>10</v>
      </c>
      <c r="B26" s="46" t="s">
        <v>10</v>
      </c>
      <c r="C26" s="46" t="s">
        <v>10</v>
      </c>
      <c r="D26" s="46" t="s">
        <v>10</v>
      </c>
      <c r="E26" s="46" t="s">
        <v>10</v>
      </c>
      <c r="F26" s="47" t="s">
        <v>47</v>
      </c>
      <c r="G26" s="38">
        <f>G27</f>
        <v>44238564</v>
      </c>
      <c r="H26" s="38">
        <f aca="true" t="shared" si="9" ref="H26:P26">H27</f>
        <v>334913849</v>
      </c>
      <c r="I26" s="38">
        <f t="shared" si="9"/>
        <v>6657523</v>
      </c>
      <c r="J26" s="38">
        <f t="shared" si="9"/>
        <v>25112710</v>
      </c>
      <c r="K26" s="38">
        <f t="shared" si="9"/>
        <v>37581041</v>
      </c>
      <c r="L26" s="38">
        <f t="shared" si="9"/>
        <v>305409040</v>
      </c>
      <c r="M26" s="38">
        <f t="shared" si="9"/>
        <v>0</v>
      </c>
      <c r="N26" s="38">
        <f t="shared" si="9"/>
        <v>0</v>
      </c>
      <c r="O26" s="38">
        <f t="shared" si="9"/>
        <v>0</v>
      </c>
      <c r="P26" s="39">
        <f t="shared" si="9"/>
        <v>4392099</v>
      </c>
    </row>
    <row r="27" spans="1:16" s="17" customFormat="1" ht="31.5" customHeight="1">
      <c r="A27" s="63" t="s">
        <v>10</v>
      </c>
      <c r="B27" s="64" t="s">
        <v>10</v>
      </c>
      <c r="C27" s="64" t="s">
        <v>10</v>
      </c>
      <c r="D27" s="64" t="s">
        <v>19</v>
      </c>
      <c r="E27" s="64" t="s">
        <v>10</v>
      </c>
      <c r="F27" s="65" t="s">
        <v>48</v>
      </c>
      <c r="G27" s="52">
        <f>G28+G29+G30</f>
        <v>44238564</v>
      </c>
      <c r="H27" s="52">
        <f aca="true" t="shared" si="10" ref="H27:P27">H28+H29+H30</f>
        <v>334913849</v>
      </c>
      <c r="I27" s="52">
        <f t="shared" si="10"/>
        <v>6657523</v>
      </c>
      <c r="J27" s="52">
        <f t="shared" si="10"/>
        <v>25112710</v>
      </c>
      <c r="K27" s="52">
        <f t="shared" si="10"/>
        <v>37581041</v>
      </c>
      <c r="L27" s="52">
        <f t="shared" si="10"/>
        <v>305409040</v>
      </c>
      <c r="M27" s="52">
        <f t="shared" si="10"/>
        <v>0</v>
      </c>
      <c r="N27" s="52">
        <f t="shared" si="10"/>
        <v>0</v>
      </c>
      <c r="O27" s="52">
        <f t="shared" si="10"/>
        <v>0</v>
      </c>
      <c r="P27" s="53">
        <f t="shared" si="10"/>
        <v>4392099</v>
      </c>
    </row>
    <row r="28" spans="1:16" s="17" customFormat="1" ht="31.5" customHeight="1">
      <c r="A28" s="66" t="s">
        <v>10</v>
      </c>
      <c r="B28" s="43" t="s">
        <v>10</v>
      </c>
      <c r="C28" s="43" t="s">
        <v>10</v>
      </c>
      <c r="D28" s="43" t="s">
        <v>10</v>
      </c>
      <c r="E28" s="43" t="s">
        <v>11</v>
      </c>
      <c r="F28" s="44" t="s">
        <v>49</v>
      </c>
      <c r="G28" s="36">
        <v>2000000</v>
      </c>
      <c r="H28" s="36">
        <v>0</v>
      </c>
      <c r="I28" s="36">
        <v>0</v>
      </c>
      <c r="J28" s="36">
        <v>0</v>
      </c>
      <c r="K28" s="36">
        <v>2000000</v>
      </c>
      <c r="L28" s="36">
        <v>0</v>
      </c>
      <c r="M28" s="36">
        <v>0</v>
      </c>
      <c r="N28" s="36">
        <v>0</v>
      </c>
      <c r="O28" s="36">
        <v>0</v>
      </c>
      <c r="P28" s="37">
        <v>0</v>
      </c>
    </row>
    <row r="29" spans="1:16" s="17" customFormat="1" ht="31.5" customHeight="1">
      <c r="A29" s="48" t="s">
        <v>10</v>
      </c>
      <c r="B29" s="46" t="s">
        <v>10</v>
      </c>
      <c r="C29" s="46" t="s">
        <v>10</v>
      </c>
      <c r="D29" s="46" t="s">
        <v>10</v>
      </c>
      <c r="E29" s="46" t="s">
        <v>20</v>
      </c>
      <c r="F29" s="47" t="s">
        <v>50</v>
      </c>
      <c r="G29" s="38">
        <v>23727218</v>
      </c>
      <c r="H29" s="38">
        <v>263916103</v>
      </c>
      <c r="I29" s="38">
        <v>6657523</v>
      </c>
      <c r="J29" s="38">
        <v>25112710</v>
      </c>
      <c r="K29" s="38">
        <v>17069695</v>
      </c>
      <c r="L29" s="38">
        <v>234411294</v>
      </c>
      <c r="M29" s="38">
        <v>0</v>
      </c>
      <c r="N29" s="38">
        <v>0</v>
      </c>
      <c r="O29" s="38">
        <v>0</v>
      </c>
      <c r="P29" s="39">
        <v>4392099</v>
      </c>
    </row>
    <row r="30" spans="1:16" s="17" customFormat="1" ht="31.5" customHeight="1">
      <c r="A30" s="48" t="s">
        <v>10</v>
      </c>
      <c r="B30" s="46" t="s">
        <v>10</v>
      </c>
      <c r="C30" s="46" t="s">
        <v>10</v>
      </c>
      <c r="D30" s="46" t="s">
        <v>10</v>
      </c>
      <c r="E30" s="46" t="s">
        <v>19</v>
      </c>
      <c r="F30" s="47" t="s">
        <v>51</v>
      </c>
      <c r="G30" s="38">
        <v>18511346</v>
      </c>
      <c r="H30" s="38">
        <v>70997746</v>
      </c>
      <c r="I30" s="38">
        <v>0</v>
      </c>
      <c r="J30" s="38">
        <v>0</v>
      </c>
      <c r="K30" s="38">
        <v>18511346</v>
      </c>
      <c r="L30" s="38">
        <v>70997746</v>
      </c>
      <c r="M30" s="38">
        <v>0</v>
      </c>
      <c r="N30" s="38">
        <v>0</v>
      </c>
      <c r="O30" s="38">
        <v>0</v>
      </c>
      <c r="P30" s="39">
        <v>0</v>
      </c>
    </row>
    <row r="31" spans="1:16" s="17" customFormat="1" ht="31.5" customHeight="1">
      <c r="A31" s="48" t="s">
        <v>10</v>
      </c>
      <c r="B31" s="46" t="s">
        <v>10</v>
      </c>
      <c r="C31" s="46" t="s">
        <v>19</v>
      </c>
      <c r="D31" s="46" t="s">
        <v>10</v>
      </c>
      <c r="E31" s="46" t="s">
        <v>10</v>
      </c>
      <c r="F31" s="47" t="s">
        <v>52</v>
      </c>
      <c r="G31" s="38">
        <f>G32</f>
        <v>6613687</v>
      </c>
      <c r="H31" s="38">
        <f aca="true" t="shared" si="11" ref="H31:P33">H32</f>
        <v>6127576</v>
      </c>
      <c r="I31" s="38">
        <f t="shared" si="11"/>
        <v>237310</v>
      </c>
      <c r="J31" s="38">
        <f t="shared" si="11"/>
        <v>0</v>
      </c>
      <c r="K31" s="38">
        <f t="shared" si="11"/>
        <v>6376377</v>
      </c>
      <c r="L31" s="38">
        <f t="shared" si="11"/>
        <v>2151251</v>
      </c>
      <c r="M31" s="38">
        <f t="shared" si="11"/>
        <v>0</v>
      </c>
      <c r="N31" s="38">
        <f t="shared" si="11"/>
        <v>0</v>
      </c>
      <c r="O31" s="38">
        <f t="shared" si="11"/>
        <v>0</v>
      </c>
      <c r="P31" s="39">
        <f t="shared" si="11"/>
        <v>3976325</v>
      </c>
    </row>
    <row r="32" spans="1:16" s="17" customFormat="1" ht="31.5" customHeight="1">
      <c r="A32" s="48" t="s">
        <v>10</v>
      </c>
      <c r="B32" s="46" t="s">
        <v>10</v>
      </c>
      <c r="C32" s="46" t="s">
        <v>10</v>
      </c>
      <c r="D32" s="46" t="s">
        <v>10</v>
      </c>
      <c r="E32" s="46" t="s">
        <v>10</v>
      </c>
      <c r="F32" s="47" t="s">
        <v>36</v>
      </c>
      <c r="G32" s="38">
        <f>G33</f>
        <v>6613687</v>
      </c>
      <c r="H32" s="38">
        <f t="shared" si="11"/>
        <v>6127576</v>
      </c>
      <c r="I32" s="38">
        <f t="shared" si="11"/>
        <v>237310</v>
      </c>
      <c r="J32" s="38">
        <f t="shared" si="11"/>
        <v>0</v>
      </c>
      <c r="K32" s="38">
        <f t="shared" si="11"/>
        <v>6376377</v>
      </c>
      <c r="L32" s="38">
        <f t="shared" si="11"/>
        <v>2151251</v>
      </c>
      <c r="M32" s="38">
        <f t="shared" si="11"/>
        <v>0</v>
      </c>
      <c r="N32" s="38">
        <f t="shared" si="11"/>
        <v>0</v>
      </c>
      <c r="O32" s="38">
        <f t="shared" si="11"/>
        <v>0</v>
      </c>
      <c r="P32" s="39">
        <f t="shared" si="11"/>
        <v>3976325</v>
      </c>
    </row>
    <row r="33" spans="1:16" s="17" customFormat="1" ht="31.5" customHeight="1">
      <c r="A33" s="48" t="s">
        <v>10</v>
      </c>
      <c r="B33" s="46" t="s">
        <v>10</v>
      </c>
      <c r="C33" s="46" t="s">
        <v>10</v>
      </c>
      <c r="D33" s="46" t="s">
        <v>11</v>
      </c>
      <c r="E33" s="46" t="s">
        <v>10</v>
      </c>
      <c r="F33" s="47" t="s">
        <v>37</v>
      </c>
      <c r="G33" s="38">
        <f>G34</f>
        <v>6613687</v>
      </c>
      <c r="H33" s="38">
        <f t="shared" si="11"/>
        <v>6127576</v>
      </c>
      <c r="I33" s="38">
        <f t="shared" si="11"/>
        <v>237310</v>
      </c>
      <c r="J33" s="38">
        <f t="shared" si="11"/>
        <v>0</v>
      </c>
      <c r="K33" s="38">
        <f t="shared" si="11"/>
        <v>6376377</v>
      </c>
      <c r="L33" s="38">
        <f t="shared" si="11"/>
        <v>2151251</v>
      </c>
      <c r="M33" s="38">
        <f t="shared" si="11"/>
        <v>0</v>
      </c>
      <c r="N33" s="38">
        <f t="shared" si="11"/>
        <v>0</v>
      </c>
      <c r="O33" s="38">
        <f t="shared" si="11"/>
        <v>0</v>
      </c>
      <c r="P33" s="39">
        <f t="shared" si="11"/>
        <v>3976325</v>
      </c>
    </row>
    <row r="34" spans="1:16" s="17" customFormat="1" ht="31.5" customHeight="1">
      <c r="A34" s="48" t="s">
        <v>10</v>
      </c>
      <c r="B34" s="46" t="s">
        <v>10</v>
      </c>
      <c r="C34" s="46" t="s">
        <v>10</v>
      </c>
      <c r="D34" s="46" t="s">
        <v>10</v>
      </c>
      <c r="E34" s="46" t="s">
        <v>11</v>
      </c>
      <c r="F34" s="47" t="s">
        <v>53</v>
      </c>
      <c r="G34" s="38">
        <v>6613687</v>
      </c>
      <c r="H34" s="38">
        <v>6127576</v>
      </c>
      <c r="I34" s="38">
        <v>237310</v>
      </c>
      <c r="J34" s="38">
        <v>0</v>
      </c>
      <c r="K34" s="38">
        <v>6376377</v>
      </c>
      <c r="L34" s="38">
        <v>2151251</v>
      </c>
      <c r="M34" s="38">
        <v>0</v>
      </c>
      <c r="N34" s="38">
        <v>0</v>
      </c>
      <c r="O34" s="38">
        <v>0</v>
      </c>
      <c r="P34" s="39">
        <v>3976325</v>
      </c>
    </row>
    <row r="35" spans="1:16" s="17" customFormat="1" ht="31.5" customHeight="1">
      <c r="A35" s="48" t="s">
        <v>10</v>
      </c>
      <c r="B35" s="46" t="s">
        <v>10</v>
      </c>
      <c r="C35" s="46" t="s">
        <v>25</v>
      </c>
      <c r="D35" s="46" t="s">
        <v>10</v>
      </c>
      <c r="E35" s="46" t="s">
        <v>10</v>
      </c>
      <c r="F35" s="47" t="s">
        <v>54</v>
      </c>
      <c r="G35" s="38">
        <f>G36</f>
        <v>27149006</v>
      </c>
      <c r="H35" s="38">
        <f aca="true" t="shared" si="12" ref="H35:P37">H36</f>
        <v>135278855</v>
      </c>
      <c r="I35" s="38">
        <f t="shared" si="12"/>
        <v>1470692</v>
      </c>
      <c r="J35" s="38">
        <f t="shared" si="12"/>
        <v>145067</v>
      </c>
      <c r="K35" s="38">
        <f t="shared" si="12"/>
        <v>25678314</v>
      </c>
      <c r="L35" s="38">
        <f t="shared" si="12"/>
        <v>122387289</v>
      </c>
      <c r="M35" s="38">
        <f t="shared" si="12"/>
        <v>0</v>
      </c>
      <c r="N35" s="38">
        <f t="shared" si="12"/>
        <v>0</v>
      </c>
      <c r="O35" s="38">
        <f t="shared" si="12"/>
        <v>0</v>
      </c>
      <c r="P35" s="39">
        <f t="shared" si="12"/>
        <v>12746499</v>
      </c>
    </row>
    <row r="36" spans="1:16" s="17" customFormat="1" ht="31.5" customHeight="1">
      <c r="A36" s="48" t="s">
        <v>10</v>
      </c>
      <c r="B36" s="46" t="s">
        <v>10</v>
      </c>
      <c r="C36" s="46" t="s">
        <v>10</v>
      </c>
      <c r="D36" s="46" t="s">
        <v>10</v>
      </c>
      <c r="E36" s="46" t="s">
        <v>10</v>
      </c>
      <c r="F36" s="47" t="s">
        <v>36</v>
      </c>
      <c r="G36" s="38">
        <f>G37</f>
        <v>27149006</v>
      </c>
      <c r="H36" s="38">
        <f t="shared" si="12"/>
        <v>135278855</v>
      </c>
      <c r="I36" s="38">
        <f t="shared" si="12"/>
        <v>1470692</v>
      </c>
      <c r="J36" s="38">
        <f t="shared" si="12"/>
        <v>145067</v>
      </c>
      <c r="K36" s="38">
        <f t="shared" si="12"/>
        <v>25678314</v>
      </c>
      <c r="L36" s="38">
        <f t="shared" si="12"/>
        <v>122387289</v>
      </c>
      <c r="M36" s="38">
        <f t="shared" si="12"/>
        <v>0</v>
      </c>
      <c r="N36" s="38">
        <f t="shared" si="12"/>
        <v>0</v>
      </c>
      <c r="O36" s="38">
        <f t="shared" si="12"/>
        <v>0</v>
      </c>
      <c r="P36" s="39">
        <f t="shared" si="12"/>
        <v>12746499</v>
      </c>
    </row>
    <row r="37" spans="1:16" s="17" customFormat="1" ht="31.5" customHeight="1">
      <c r="A37" s="48" t="s">
        <v>10</v>
      </c>
      <c r="B37" s="46" t="s">
        <v>10</v>
      </c>
      <c r="C37" s="46" t="s">
        <v>10</v>
      </c>
      <c r="D37" s="46" t="s">
        <v>20</v>
      </c>
      <c r="E37" s="46" t="s">
        <v>10</v>
      </c>
      <c r="F37" s="47" t="s">
        <v>37</v>
      </c>
      <c r="G37" s="38">
        <f>G38</f>
        <v>27149006</v>
      </c>
      <c r="H37" s="38">
        <f t="shared" si="12"/>
        <v>135278855</v>
      </c>
      <c r="I37" s="38">
        <f t="shared" si="12"/>
        <v>1470692</v>
      </c>
      <c r="J37" s="38">
        <f t="shared" si="12"/>
        <v>145067</v>
      </c>
      <c r="K37" s="38">
        <f t="shared" si="12"/>
        <v>25678314</v>
      </c>
      <c r="L37" s="38">
        <f t="shared" si="12"/>
        <v>122387289</v>
      </c>
      <c r="M37" s="38">
        <f t="shared" si="12"/>
        <v>0</v>
      </c>
      <c r="N37" s="38">
        <f t="shared" si="12"/>
        <v>0</v>
      </c>
      <c r="O37" s="38">
        <f t="shared" si="12"/>
        <v>0</v>
      </c>
      <c r="P37" s="39">
        <f t="shared" si="12"/>
        <v>12746499</v>
      </c>
    </row>
    <row r="38" spans="1:16" s="17" customFormat="1" ht="31.5" customHeight="1">
      <c r="A38" s="48" t="s">
        <v>10</v>
      </c>
      <c r="B38" s="46" t="s">
        <v>10</v>
      </c>
      <c r="C38" s="46" t="s">
        <v>10</v>
      </c>
      <c r="D38" s="46" t="s">
        <v>10</v>
      </c>
      <c r="E38" s="46" t="s">
        <v>11</v>
      </c>
      <c r="F38" s="47" t="s">
        <v>55</v>
      </c>
      <c r="G38" s="38">
        <v>27149006</v>
      </c>
      <c r="H38" s="38">
        <v>135278855</v>
      </c>
      <c r="I38" s="38">
        <v>1470692</v>
      </c>
      <c r="J38" s="38">
        <v>145067</v>
      </c>
      <c r="K38" s="38">
        <v>25678314</v>
      </c>
      <c r="L38" s="38">
        <v>122387289</v>
      </c>
      <c r="M38" s="38">
        <v>0</v>
      </c>
      <c r="N38" s="38">
        <v>0</v>
      </c>
      <c r="O38" s="38">
        <v>0</v>
      </c>
      <c r="P38" s="39">
        <v>12746499</v>
      </c>
    </row>
    <row r="39" spans="1:16" s="17" customFormat="1" ht="31.5" customHeight="1">
      <c r="A39" s="48" t="s">
        <v>10</v>
      </c>
      <c r="B39" s="46" t="s">
        <v>22</v>
      </c>
      <c r="C39" s="46" t="s">
        <v>10</v>
      </c>
      <c r="D39" s="46" t="s">
        <v>10</v>
      </c>
      <c r="E39" s="46" t="s">
        <v>10</v>
      </c>
      <c r="F39" s="47" t="s">
        <v>56</v>
      </c>
      <c r="G39" s="38">
        <f>G40</f>
        <v>0</v>
      </c>
      <c r="H39" s="38">
        <f aca="true" t="shared" si="13" ref="H39:P41">H40</f>
        <v>1399826785</v>
      </c>
      <c r="I39" s="38">
        <f t="shared" si="13"/>
        <v>0</v>
      </c>
      <c r="J39" s="38">
        <f t="shared" si="13"/>
        <v>10620127</v>
      </c>
      <c r="K39" s="38">
        <f t="shared" si="13"/>
        <v>0</v>
      </c>
      <c r="L39" s="38">
        <f t="shared" si="13"/>
        <v>791262428</v>
      </c>
      <c r="M39" s="38">
        <f t="shared" si="13"/>
        <v>6485000</v>
      </c>
      <c r="N39" s="67">
        <f t="shared" si="13"/>
        <v>-6485000</v>
      </c>
      <c r="O39" s="38">
        <f t="shared" si="13"/>
        <v>6485000</v>
      </c>
      <c r="P39" s="39">
        <f t="shared" si="13"/>
        <v>591459230</v>
      </c>
    </row>
    <row r="40" spans="1:16" s="17" customFormat="1" ht="31.5" customHeight="1">
      <c r="A40" s="48" t="s">
        <v>10</v>
      </c>
      <c r="B40" s="46" t="s">
        <v>10</v>
      </c>
      <c r="C40" s="46" t="s">
        <v>19</v>
      </c>
      <c r="D40" s="46" t="s">
        <v>10</v>
      </c>
      <c r="E40" s="46" t="s">
        <v>10</v>
      </c>
      <c r="F40" s="47" t="s">
        <v>58</v>
      </c>
      <c r="G40" s="38">
        <f>G41+G44</f>
        <v>0</v>
      </c>
      <c r="H40" s="38">
        <f aca="true" t="shared" si="14" ref="H40:P40">H41+H44</f>
        <v>1399826785</v>
      </c>
      <c r="I40" s="38">
        <f t="shared" si="14"/>
        <v>0</v>
      </c>
      <c r="J40" s="38">
        <f t="shared" si="14"/>
        <v>10620127</v>
      </c>
      <c r="K40" s="38">
        <f t="shared" si="14"/>
        <v>0</v>
      </c>
      <c r="L40" s="38">
        <f t="shared" si="14"/>
        <v>791262428</v>
      </c>
      <c r="M40" s="38">
        <f t="shared" si="14"/>
        <v>6485000</v>
      </c>
      <c r="N40" s="67">
        <f t="shared" si="14"/>
        <v>-6485000</v>
      </c>
      <c r="O40" s="38">
        <f t="shared" si="14"/>
        <v>6485000</v>
      </c>
      <c r="P40" s="39">
        <f t="shared" si="14"/>
        <v>591459230</v>
      </c>
    </row>
    <row r="41" spans="1:16" s="17" customFormat="1" ht="31.5" customHeight="1">
      <c r="A41" s="48" t="s">
        <v>10</v>
      </c>
      <c r="B41" s="46" t="s">
        <v>10</v>
      </c>
      <c r="C41" s="46" t="s">
        <v>10</v>
      </c>
      <c r="D41" s="46" t="s">
        <v>10</v>
      </c>
      <c r="E41" s="46" t="s">
        <v>10</v>
      </c>
      <c r="F41" s="47" t="s">
        <v>57</v>
      </c>
      <c r="G41" s="38">
        <f>G42</f>
        <v>0</v>
      </c>
      <c r="H41" s="38">
        <f t="shared" si="13"/>
        <v>28564000</v>
      </c>
      <c r="I41" s="38">
        <f t="shared" si="13"/>
        <v>0</v>
      </c>
      <c r="J41" s="38">
        <f t="shared" si="13"/>
        <v>383992</v>
      </c>
      <c r="K41" s="38">
        <f t="shared" si="13"/>
        <v>0</v>
      </c>
      <c r="L41" s="38">
        <f t="shared" si="13"/>
        <v>19756008</v>
      </c>
      <c r="M41" s="38">
        <f t="shared" si="13"/>
        <v>0</v>
      </c>
      <c r="N41" s="38">
        <f t="shared" si="13"/>
        <v>0</v>
      </c>
      <c r="O41" s="38">
        <f t="shared" si="13"/>
        <v>0</v>
      </c>
      <c r="P41" s="39">
        <f t="shared" si="13"/>
        <v>8424000</v>
      </c>
    </row>
    <row r="42" spans="1:16" s="17" customFormat="1" ht="31.5" customHeight="1">
      <c r="A42" s="48" t="s">
        <v>10</v>
      </c>
      <c r="B42" s="46" t="s">
        <v>10</v>
      </c>
      <c r="C42" s="46" t="s">
        <v>10</v>
      </c>
      <c r="D42" s="46" t="s">
        <v>11</v>
      </c>
      <c r="E42" s="46" t="s">
        <v>10</v>
      </c>
      <c r="F42" s="47" t="s">
        <v>37</v>
      </c>
      <c r="G42" s="38">
        <f>G43</f>
        <v>0</v>
      </c>
      <c r="H42" s="38">
        <f aca="true" t="shared" si="15" ref="H42:P42">H43</f>
        <v>28564000</v>
      </c>
      <c r="I42" s="38">
        <f t="shared" si="15"/>
        <v>0</v>
      </c>
      <c r="J42" s="38">
        <f t="shared" si="15"/>
        <v>383992</v>
      </c>
      <c r="K42" s="38">
        <f t="shared" si="15"/>
        <v>0</v>
      </c>
      <c r="L42" s="38">
        <f t="shared" si="15"/>
        <v>19756008</v>
      </c>
      <c r="M42" s="38">
        <f t="shared" si="15"/>
        <v>0</v>
      </c>
      <c r="N42" s="38">
        <f t="shared" si="15"/>
        <v>0</v>
      </c>
      <c r="O42" s="38">
        <f t="shared" si="15"/>
        <v>0</v>
      </c>
      <c r="P42" s="39">
        <f t="shared" si="15"/>
        <v>8424000</v>
      </c>
    </row>
    <row r="43" spans="1:16" s="17" customFormat="1" ht="31.5" customHeight="1">
      <c r="A43" s="48" t="s">
        <v>10</v>
      </c>
      <c r="B43" s="46" t="s">
        <v>10</v>
      </c>
      <c r="C43" s="46" t="s">
        <v>10</v>
      </c>
      <c r="D43" s="46" t="s">
        <v>10</v>
      </c>
      <c r="E43" s="46" t="s">
        <v>11</v>
      </c>
      <c r="F43" s="47" t="s">
        <v>59</v>
      </c>
      <c r="G43" s="38">
        <v>0</v>
      </c>
      <c r="H43" s="38">
        <v>28564000</v>
      </c>
      <c r="I43" s="38">
        <v>0</v>
      </c>
      <c r="J43" s="38">
        <v>383992</v>
      </c>
      <c r="K43" s="38">
        <v>0</v>
      </c>
      <c r="L43" s="38">
        <v>19756008</v>
      </c>
      <c r="M43" s="38">
        <v>0</v>
      </c>
      <c r="N43" s="38">
        <v>0</v>
      </c>
      <c r="O43" s="38">
        <v>0</v>
      </c>
      <c r="P43" s="39">
        <v>8424000</v>
      </c>
    </row>
    <row r="44" spans="1:16" s="17" customFormat="1" ht="31.5" customHeight="1">
      <c r="A44" s="48" t="s">
        <v>10</v>
      </c>
      <c r="B44" s="46" t="s">
        <v>10</v>
      </c>
      <c r="C44" s="46" t="s">
        <v>10</v>
      </c>
      <c r="D44" s="46" t="s">
        <v>10</v>
      </c>
      <c r="E44" s="46" t="s">
        <v>10</v>
      </c>
      <c r="F44" s="47" t="s">
        <v>33</v>
      </c>
      <c r="G44" s="38">
        <f>G45</f>
        <v>0</v>
      </c>
      <c r="H44" s="38">
        <f aca="true" t="shared" si="16" ref="H44:P45">H45</f>
        <v>1371262785</v>
      </c>
      <c r="I44" s="38">
        <f t="shared" si="16"/>
        <v>0</v>
      </c>
      <c r="J44" s="38">
        <f t="shared" si="16"/>
        <v>10236135</v>
      </c>
      <c r="K44" s="38">
        <f t="shared" si="16"/>
        <v>0</v>
      </c>
      <c r="L44" s="38">
        <f t="shared" si="16"/>
        <v>771506420</v>
      </c>
      <c r="M44" s="38">
        <f t="shared" si="16"/>
        <v>6485000</v>
      </c>
      <c r="N44" s="67">
        <f t="shared" si="16"/>
        <v>-6485000</v>
      </c>
      <c r="O44" s="38">
        <f t="shared" si="16"/>
        <v>6485000</v>
      </c>
      <c r="P44" s="39">
        <f t="shared" si="16"/>
        <v>583035230</v>
      </c>
    </row>
    <row r="45" spans="1:16" s="17" customFormat="1" ht="31.5" customHeight="1">
      <c r="A45" s="48" t="s">
        <v>10</v>
      </c>
      <c r="B45" s="46" t="s">
        <v>10</v>
      </c>
      <c r="C45" s="46" t="s">
        <v>10</v>
      </c>
      <c r="D45" s="46" t="s">
        <v>20</v>
      </c>
      <c r="E45" s="46" t="s">
        <v>10</v>
      </c>
      <c r="F45" s="47" t="s">
        <v>37</v>
      </c>
      <c r="G45" s="38">
        <f>G46</f>
        <v>0</v>
      </c>
      <c r="H45" s="38">
        <f t="shared" si="16"/>
        <v>1371262785</v>
      </c>
      <c r="I45" s="38">
        <f t="shared" si="16"/>
        <v>0</v>
      </c>
      <c r="J45" s="38">
        <f t="shared" si="16"/>
        <v>10236135</v>
      </c>
      <c r="K45" s="38">
        <f t="shared" si="16"/>
        <v>0</v>
      </c>
      <c r="L45" s="38">
        <f t="shared" si="16"/>
        <v>771506420</v>
      </c>
      <c r="M45" s="38">
        <f t="shared" si="16"/>
        <v>6485000</v>
      </c>
      <c r="N45" s="67">
        <f t="shared" si="16"/>
        <v>-6485000</v>
      </c>
      <c r="O45" s="38">
        <f t="shared" si="16"/>
        <v>6485000</v>
      </c>
      <c r="P45" s="39">
        <f t="shared" si="16"/>
        <v>583035230</v>
      </c>
    </row>
    <row r="46" spans="1:16" s="17" customFormat="1" ht="31.5" customHeight="1">
      <c r="A46" s="48" t="s">
        <v>10</v>
      </c>
      <c r="B46" s="46" t="s">
        <v>10</v>
      </c>
      <c r="C46" s="46" t="s">
        <v>10</v>
      </c>
      <c r="D46" s="46" t="s">
        <v>10</v>
      </c>
      <c r="E46" s="46" t="s">
        <v>11</v>
      </c>
      <c r="F46" s="47" t="s">
        <v>60</v>
      </c>
      <c r="G46" s="38">
        <v>0</v>
      </c>
      <c r="H46" s="38">
        <v>1371262785</v>
      </c>
      <c r="I46" s="38">
        <v>0</v>
      </c>
      <c r="J46" s="38">
        <v>10236135</v>
      </c>
      <c r="K46" s="38">
        <v>0</v>
      </c>
      <c r="L46" s="38">
        <v>771506420</v>
      </c>
      <c r="M46" s="38">
        <v>6485000</v>
      </c>
      <c r="N46" s="69">
        <v>-6485000</v>
      </c>
      <c r="O46" s="38">
        <v>6485000</v>
      </c>
      <c r="P46" s="39">
        <v>583035230</v>
      </c>
    </row>
    <row r="47" spans="1:16" s="17" customFormat="1" ht="31.5" customHeight="1">
      <c r="A47" s="63" t="s">
        <v>10</v>
      </c>
      <c r="B47" s="64" t="s">
        <v>29</v>
      </c>
      <c r="C47" s="64" t="s">
        <v>10</v>
      </c>
      <c r="D47" s="64" t="s">
        <v>10</v>
      </c>
      <c r="E47" s="64" t="s">
        <v>10</v>
      </c>
      <c r="F47" s="65" t="s">
        <v>61</v>
      </c>
      <c r="G47" s="52">
        <f>G48+G52+G56+G65+G69+G73</f>
        <v>383134341</v>
      </c>
      <c r="H47" s="52">
        <f aca="true" t="shared" si="17" ref="H47:P47">H48+H52+H56+H65+H69+H73</f>
        <v>3195938945</v>
      </c>
      <c r="I47" s="52">
        <f t="shared" si="17"/>
        <v>60096133</v>
      </c>
      <c r="J47" s="52">
        <f t="shared" si="17"/>
        <v>557552721</v>
      </c>
      <c r="K47" s="52">
        <f t="shared" si="17"/>
        <v>323038208</v>
      </c>
      <c r="L47" s="52">
        <f t="shared" si="17"/>
        <v>1677002565</v>
      </c>
      <c r="M47" s="52">
        <f t="shared" si="17"/>
        <v>114702282</v>
      </c>
      <c r="N47" s="70">
        <f t="shared" si="17"/>
        <v>-114702282</v>
      </c>
      <c r="O47" s="52">
        <f t="shared" si="17"/>
        <v>114702282</v>
      </c>
      <c r="P47" s="53">
        <f t="shared" si="17"/>
        <v>846681377</v>
      </c>
    </row>
    <row r="48" spans="1:16" s="17" customFormat="1" ht="31.5" customHeight="1">
      <c r="A48" s="48" t="s">
        <v>10</v>
      </c>
      <c r="B48" s="46" t="s">
        <v>10</v>
      </c>
      <c r="C48" s="46" t="s">
        <v>11</v>
      </c>
      <c r="D48" s="46" t="s">
        <v>10</v>
      </c>
      <c r="E48" s="46" t="s">
        <v>10</v>
      </c>
      <c r="F48" s="47" t="s">
        <v>62</v>
      </c>
      <c r="G48" s="38">
        <f>G49</f>
        <v>21495400</v>
      </c>
      <c r="H48" s="38">
        <f aca="true" t="shared" si="18" ref="H48:P50">H49</f>
        <v>248889536</v>
      </c>
      <c r="I48" s="38">
        <f t="shared" si="18"/>
        <v>0</v>
      </c>
      <c r="J48" s="38">
        <f t="shared" si="18"/>
        <v>46738531</v>
      </c>
      <c r="K48" s="38">
        <f t="shared" si="18"/>
        <v>21495400</v>
      </c>
      <c r="L48" s="38">
        <f t="shared" si="18"/>
        <v>110641318</v>
      </c>
      <c r="M48" s="38">
        <f t="shared" si="18"/>
        <v>18475075</v>
      </c>
      <c r="N48" s="67">
        <f t="shared" si="18"/>
        <v>-18475075</v>
      </c>
      <c r="O48" s="38">
        <f t="shared" si="18"/>
        <v>18475075</v>
      </c>
      <c r="P48" s="39">
        <f t="shared" si="18"/>
        <v>73034612</v>
      </c>
    </row>
    <row r="49" spans="1:16" s="17" customFormat="1" ht="31.5" customHeight="1">
      <c r="A49" s="48" t="s">
        <v>10</v>
      </c>
      <c r="B49" s="46" t="s">
        <v>10</v>
      </c>
      <c r="C49" s="46" t="s">
        <v>10</v>
      </c>
      <c r="D49" s="46" t="s">
        <v>10</v>
      </c>
      <c r="E49" s="46" t="s">
        <v>10</v>
      </c>
      <c r="F49" s="47" t="s">
        <v>63</v>
      </c>
      <c r="G49" s="38">
        <f>G50</f>
        <v>21495400</v>
      </c>
      <c r="H49" s="38">
        <f t="shared" si="18"/>
        <v>248889536</v>
      </c>
      <c r="I49" s="38">
        <f t="shared" si="18"/>
        <v>0</v>
      </c>
      <c r="J49" s="38">
        <f t="shared" si="18"/>
        <v>46738531</v>
      </c>
      <c r="K49" s="38">
        <f t="shared" si="18"/>
        <v>21495400</v>
      </c>
      <c r="L49" s="38">
        <f t="shared" si="18"/>
        <v>110641318</v>
      </c>
      <c r="M49" s="38">
        <f t="shared" si="18"/>
        <v>18475075</v>
      </c>
      <c r="N49" s="67">
        <f t="shared" si="18"/>
        <v>-18475075</v>
      </c>
      <c r="O49" s="38">
        <f t="shared" si="18"/>
        <v>18475075</v>
      </c>
      <c r="P49" s="39">
        <f t="shared" si="18"/>
        <v>73034612</v>
      </c>
    </row>
    <row r="50" spans="1:16" s="17" customFormat="1" ht="31.5" customHeight="1">
      <c r="A50" s="48" t="s">
        <v>10</v>
      </c>
      <c r="B50" s="46" t="s">
        <v>10</v>
      </c>
      <c r="C50" s="46" t="s">
        <v>10</v>
      </c>
      <c r="D50" s="46" t="s">
        <v>20</v>
      </c>
      <c r="E50" s="46" t="s">
        <v>10</v>
      </c>
      <c r="F50" s="47" t="s">
        <v>37</v>
      </c>
      <c r="G50" s="38">
        <f>G51</f>
        <v>21495400</v>
      </c>
      <c r="H50" s="38">
        <f t="shared" si="18"/>
        <v>248889536</v>
      </c>
      <c r="I50" s="38">
        <f t="shared" si="18"/>
        <v>0</v>
      </c>
      <c r="J50" s="38">
        <f t="shared" si="18"/>
        <v>46738531</v>
      </c>
      <c r="K50" s="38">
        <f t="shared" si="18"/>
        <v>21495400</v>
      </c>
      <c r="L50" s="38">
        <f t="shared" si="18"/>
        <v>110641318</v>
      </c>
      <c r="M50" s="38">
        <f t="shared" si="18"/>
        <v>18475075</v>
      </c>
      <c r="N50" s="67">
        <f t="shared" si="18"/>
        <v>-18475075</v>
      </c>
      <c r="O50" s="38">
        <f t="shared" si="18"/>
        <v>18475075</v>
      </c>
      <c r="P50" s="39">
        <f t="shared" si="18"/>
        <v>73034612</v>
      </c>
    </row>
    <row r="51" spans="1:16" s="17" customFormat="1" ht="31.5" customHeight="1">
      <c r="A51" s="48" t="s">
        <v>10</v>
      </c>
      <c r="B51" s="46" t="s">
        <v>10</v>
      </c>
      <c r="C51" s="46" t="s">
        <v>10</v>
      </c>
      <c r="D51" s="46" t="s">
        <v>10</v>
      </c>
      <c r="E51" s="46" t="s">
        <v>11</v>
      </c>
      <c r="F51" s="47" t="s">
        <v>53</v>
      </c>
      <c r="G51" s="38">
        <v>21495400</v>
      </c>
      <c r="H51" s="38">
        <v>248889536</v>
      </c>
      <c r="I51" s="38">
        <v>0</v>
      </c>
      <c r="J51" s="38">
        <v>46738531</v>
      </c>
      <c r="K51" s="38">
        <v>21495400</v>
      </c>
      <c r="L51" s="38">
        <v>110641318</v>
      </c>
      <c r="M51" s="38">
        <v>18475075</v>
      </c>
      <c r="N51" s="69">
        <v>-18475075</v>
      </c>
      <c r="O51" s="38">
        <v>18475075</v>
      </c>
      <c r="P51" s="39">
        <v>73034612</v>
      </c>
    </row>
    <row r="52" spans="1:16" s="17" customFormat="1" ht="31.5" customHeight="1">
      <c r="A52" s="48" t="s">
        <v>10</v>
      </c>
      <c r="B52" s="46" t="s">
        <v>10</v>
      </c>
      <c r="C52" s="46" t="s">
        <v>20</v>
      </c>
      <c r="D52" s="46" t="s">
        <v>10</v>
      </c>
      <c r="E52" s="46" t="s">
        <v>10</v>
      </c>
      <c r="F52" s="47" t="s">
        <v>64</v>
      </c>
      <c r="G52" s="38">
        <f>G53</f>
        <v>4476417</v>
      </c>
      <c r="H52" s="38">
        <f aca="true" t="shared" si="19" ref="H52:P54">H53</f>
        <v>1157182819</v>
      </c>
      <c r="I52" s="38">
        <f t="shared" si="19"/>
        <v>4476417</v>
      </c>
      <c r="J52" s="38">
        <f t="shared" si="19"/>
        <v>508631768</v>
      </c>
      <c r="K52" s="38">
        <f t="shared" si="19"/>
        <v>0</v>
      </c>
      <c r="L52" s="38">
        <f t="shared" si="19"/>
        <v>503716922</v>
      </c>
      <c r="M52" s="38">
        <f t="shared" si="19"/>
        <v>4586000</v>
      </c>
      <c r="N52" s="67">
        <f t="shared" si="19"/>
        <v>-4586000</v>
      </c>
      <c r="O52" s="38">
        <f t="shared" si="19"/>
        <v>4586000</v>
      </c>
      <c r="P52" s="39">
        <f t="shared" si="19"/>
        <v>140248129</v>
      </c>
    </row>
    <row r="53" spans="1:16" s="17" customFormat="1" ht="31.5" customHeight="1">
      <c r="A53" s="48" t="s">
        <v>10</v>
      </c>
      <c r="B53" s="46" t="s">
        <v>10</v>
      </c>
      <c r="C53" s="46" t="s">
        <v>10</v>
      </c>
      <c r="D53" s="46" t="s">
        <v>10</v>
      </c>
      <c r="E53" s="46" t="s">
        <v>10</v>
      </c>
      <c r="F53" s="47" t="s">
        <v>44</v>
      </c>
      <c r="G53" s="38">
        <f>G54</f>
        <v>4476417</v>
      </c>
      <c r="H53" s="38">
        <f t="shared" si="19"/>
        <v>1157182819</v>
      </c>
      <c r="I53" s="38">
        <f t="shared" si="19"/>
        <v>4476417</v>
      </c>
      <c r="J53" s="38">
        <f t="shared" si="19"/>
        <v>508631768</v>
      </c>
      <c r="K53" s="38">
        <f t="shared" si="19"/>
        <v>0</v>
      </c>
      <c r="L53" s="38">
        <f t="shared" si="19"/>
        <v>503716922</v>
      </c>
      <c r="M53" s="38">
        <f t="shared" si="19"/>
        <v>4586000</v>
      </c>
      <c r="N53" s="67">
        <f t="shared" si="19"/>
        <v>-4586000</v>
      </c>
      <c r="O53" s="38">
        <f t="shared" si="19"/>
        <v>4586000</v>
      </c>
      <c r="P53" s="39">
        <f t="shared" si="19"/>
        <v>140248129</v>
      </c>
    </row>
    <row r="54" spans="1:16" s="17" customFormat="1" ht="31.5" customHeight="1">
      <c r="A54" s="48" t="s">
        <v>10</v>
      </c>
      <c r="B54" s="46" t="s">
        <v>10</v>
      </c>
      <c r="C54" s="46" t="s">
        <v>10</v>
      </c>
      <c r="D54" s="46" t="s">
        <v>20</v>
      </c>
      <c r="E54" s="46" t="s">
        <v>10</v>
      </c>
      <c r="F54" s="47" t="s">
        <v>37</v>
      </c>
      <c r="G54" s="38">
        <f>G55</f>
        <v>4476417</v>
      </c>
      <c r="H54" s="38">
        <f t="shared" si="19"/>
        <v>1157182819</v>
      </c>
      <c r="I54" s="38">
        <f t="shared" si="19"/>
        <v>4476417</v>
      </c>
      <c r="J54" s="38">
        <f t="shared" si="19"/>
        <v>508631768</v>
      </c>
      <c r="K54" s="38">
        <f t="shared" si="19"/>
        <v>0</v>
      </c>
      <c r="L54" s="38">
        <f t="shared" si="19"/>
        <v>503716922</v>
      </c>
      <c r="M54" s="38">
        <f t="shared" si="19"/>
        <v>4586000</v>
      </c>
      <c r="N54" s="67">
        <f t="shared" si="19"/>
        <v>-4586000</v>
      </c>
      <c r="O54" s="38">
        <f t="shared" si="19"/>
        <v>4586000</v>
      </c>
      <c r="P54" s="39">
        <f t="shared" si="19"/>
        <v>140248129</v>
      </c>
    </row>
    <row r="55" spans="1:16" s="17" customFormat="1" ht="31.5" customHeight="1">
      <c r="A55" s="48" t="s">
        <v>10</v>
      </c>
      <c r="B55" s="46" t="s">
        <v>10</v>
      </c>
      <c r="C55" s="46" t="s">
        <v>10</v>
      </c>
      <c r="D55" s="46" t="s">
        <v>10</v>
      </c>
      <c r="E55" s="46" t="s">
        <v>11</v>
      </c>
      <c r="F55" s="47" t="s">
        <v>65</v>
      </c>
      <c r="G55" s="38">
        <v>4476417</v>
      </c>
      <c r="H55" s="38">
        <v>1157182819</v>
      </c>
      <c r="I55" s="38">
        <v>4476417</v>
      </c>
      <c r="J55" s="38">
        <v>508631768</v>
      </c>
      <c r="K55" s="38">
        <v>0</v>
      </c>
      <c r="L55" s="38">
        <v>503716922</v>
      </c>
      <c r="M55" s="38">
        <v>4586000</v>
      </c>
      <c r="N55" s="69">
        <v>-4586000</v>
      </c>
      <c r="O55" s="38">
        <v>4586000</v>
      </c>
      <c r="P55" s="39">
        <v>140248129</v>
      </c>
    </row>
    <row r="56" spans="1:16" s="17" customFormat="1" ht="31.5" customHeight="1">
      <c r="A56" s="48" t="s">
        <v>10</v>
      </c>
      <c r="B56" s="46" t="s">
        <v>10</v>
      </c>
      <c r="C56" s="46" t="s">
        <v>25</v>
      </c>
      <c r="D56" s="46" t="s">
        <v>10</v>
      </c>
      <c r="E56" s="46" t="s">
        <v>10</v>
      </c>
      <c r="F56" s="47" t="s">
        <v>66</v>
      </c>
      <c r="G56" s="38">
        <f>G57+G60</f>
        <v>357162524</v>
      </c>
      <c r="H56" s="38">
        <f aca="true" t="shared" si="20" ref="H56:P56">H57+H60</f>
        <v>1520400</v>
      </c>
      <c r="I56" s="38">
        <f t="shared" si="20"/>
        <v>55619716</v>
      </c>
      <c r="J56" s="38">
        <f t="shared" si="20"/>
        <v>834000</v>
      </c>
      <c r="K56" s="38">
        <f t="shared" si="20"/>
        <v>301542808</v>
      </c>
      <c r="L56" s="38">
        <f t="shared" si="20"/>
        <v>686400</v>
      </c>
      <c r="M56" s="38">
        <f t="shared" si="20"/>
        <v>0</v>
      </c>
      <c r="N56" s="38">
        <f t="shared" si="20"/>
        <v>0</v>
      </c>
      <c r="O56" s="38">
        <f t="shared" si="20"/>
        <v>0</v>
      </c>
      <c r="P56" s="39">
        <f t="shared" si="20"/>
        <v>0</v>
      </c>
    </row>
    <row r="57" spans="1:16" s="17" customFormat="1" ht="31.5" customHeight="1">
      <c r="A57" s="48" t="s">
        <v>10</v>
      </c>
      <c r="B57" s="46" t="s">
        <v>10</v>
      </c>
      <c r="C57" s="46" t="s">
        <v>10</v>
      </c>
      <c r="D57" s="46" t="s">
        <v>10</v>
      </c>
      <c r="E57" s="46" t="s">
        <v>10</v>
      </c>
      <c r="F57" s="47" t="s">
        <v>67</v>
      </c>
      <c r="G57" s="38">
        <f>G58</f>
        <v>0</v>
      </c>
      <c r="H57" s="38">
        <f aca="true" t="shared" si="21" ref="H57:P57">H58</f>
        <v>834000</v>
      </c>
      <c r="I57" s="38">
        <f t="shared" si="21"/>
        <v>0</v>
      </c>
      <c r="J57" s="38">
        <f t="shared" si="21"/>
        <v>834000</v>
      </c>
      <c r="K57" s="38">
        <f t="shared" si="21"/>
        <v>0</v>
      </c>
      <c r="L57" s="38">
        <f t="shared" si="21"/>
        <v>0</v>
      </c>
      <c r="M57" s="38">
        <f t="shared" si="21"/>
        <v>0</v>
      </c>
      <c r="N57" s="38">
        <f t="shared" si="21"/>
        <v>0</v>
      </c>
      <c r="O57" s="38">
        <f t="shared" si="21"/>
        <v>0</v>
      </c>
      <c r="P57" s="39">
        <f t="shared" si="21"/>
        <v>0</v>
      </c>
    </row>
    <row r="58" spans="1:16" s="17" customFormat="1" ht="31.5" customHeight="1">
      <c r="A58" s="48" t="s">
        <v>10</v>
      </c>
      <c r="B58" s="46" t="s">
        <v>10</v>
      </c>
      <c r="C58" s="46" t="s">
        <v>10</v>
      </c>
      <c r="D58" s="46" t="s">
        <v>11</v>
      </c>
      <c r="E58" s="46" t="s">
        <v>10</v>
      </c>
      <c r="F58" s="47" t="s">
        <v>32</v>
      </c>
      <c r="G58" s="38">
        <f>G59</f>
        <v>0</v>
      </c>
      <c r="H58" s="38">
        <f aca="true" t="shared" si="22" ref="H58:P60">H59</f>
        <v>834000</v>
      </c>
      <c r="I58" s="38">
        <f t="shared" si="22"/>
        <v>0</v>
      </c>
      <c r="J58" s="38">
        <f t="shared" si="22"/>
        <v>834000</v>
      </c>
      <c r="K58" s="38">
        <f t="shared" si="22"/>
        <v>0</v>
      </c>
      <c r="L58" s="38">
        <f t="shared" si="22"/>
        <v>0</v>
      </c>
      <c r="M58" s="38">
        <f t="shared" si="22"/>
        <v>0</v>
      </c>
      <c r="N58" s="38">
        <f t="shared" si="22"/>
        <v>0</v>
      </c>
      <c r="O58" s="38">
        <f t="shared" si="22"/>
        <v>0</v>
      </c>
      <c r="P58" s="39">
        <f t="shared" si="22"/>
        <v>0</v>
      </c>
    </row>
    <row r="59" spans="1:16" s="17" customFormat="1" ht="31.5" customHeight="1">
      <c r="A59" s="48" t="s">
        <v>10</v>
      </c>
      <c r="B59" s="46" t="s">
        <v>10</v>
      </c>
      <c r="C59" s="46" t="s">
        <v>10</v>
      </c>
      <c r="D59" s="46" t="s">
        <v>10</v>
      </c>
      <c r="E59" s="46" t="s">
        <v>20</v>
      </c>
      <c r="F59" s="47" t="s">
        <v>120</v>
      </c>
      <c r="G59" s="38">
        <v>0</v>
      </c>
      <c r="H59" s="38">
        <v>834000</v>
      </c>
      <c r="I59" s="38">
        <v>0</v>
      </c>
      <c r="J59" s="38">
        <v>834000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9">
        <f>834000-834000</f>
        <v>0</v>
      </c>
    </row>
    <row r="60" spans="1:16" s="17" customFormat="1" ht="31.5" customHeight="1">
      <c r="A60" s="48" t="s">
        <v>10</v>
      </c>
      <c r="B60" s="46" t="s">
        <v>10</v>
      </c>
      <c r="C60" s="46" t="s">
        <v>10</v>
      </c>
      <c r="D60" s="46" t="s">
        <v>10</v>
      </c>
      <c r="E60" s="46" t="s">
        <v>10</v>
      </c>
      <c r="F60" s="47" t="s">
        <v>68</v>
      </c>
      <c r="G60" s="38">
        <f>G61</f>
        <v>357162524</v>
      </c>
      <c r="H60" s="38">
        <f t="shared" si="22"/>
        <v>686400</v>
      </c>
      <c r="I60" s="38">
        <f t="shared" si="22"/>
        <v>55619716</v>
      </c>
      <c r="J60" s="38">
        <f t="shared" si="22"/>
        <v>0</v>
      </c>
      <c r="K60" s="38">
        <f t="shared" si="22"/>
        <v>301542808</v>
      </c>
      <c r="L60" s="38">
        <f t="shared" si="22"/>
        <v>686400</v>
      </c>
      <c r="M60" s="38">
        <f t="shared" si="22"/>
        <v>0</v>
      </c>
      <c r="N60" s="38">
        <f t="shared" si="22"/>
        <v>0</v>
      </c>
      <c r="O60" s="38">
        <f t="shared" si="22"/>
        <v>0</v>
      </c>
      <c r="P60" s="39">
        <f t="shared" si="22"/>
        <v>0</v>
      </c>
    </row>
    <row r="61" spans="1:16" s="17" customFormat="1" ht="31.5" customHeight="1">
      <c r="A61" s="48" t="s">
        <v>10</v>
      </c>
      <c r="B61" s="46" t="s">
        <v>10</v>
      </c>
      <c r="C61" s="46" t="s">
        <v>10</v>
      </c>
      <c r="D61" s="46" t="s">
        <v>20</v>
      </c>
      <c r="E61" s="46" t="s">
        <v>10</v>
      </c>
      <c r="F61" s="47" t="s">
        <v>69</v>
      </c>
      <c r="G61" s="38">
        <f>G62+G63+G64</f>
        <v>357162524</v>
      </c>
      <c r="H61" s="38">
        <f aca="true" t="shared" si="23" ref="H61:P61">H62+H63+H64</f>
        <v>686400</v>
      </c>
      <c r="I61" s="38">
        <f t="shared" si="23"/>
        <v>55619716</v>
      </c>
      <c r="J61" s="38">
        <f t="shared" si="23"/>
        <v>0</v>
      </c>
      <c r="K61" s="38">
        <f t="shared" si="23"/>
        <v>301542808</v>
      </c>
      <c r="L61" s="38">
        <f t="shared" si="23"/>
        <v>686400</v>
      </c>
      <c r="M61" s="38">
        <f t="shared" si="23"/>
        <v>0</v>
      </c>
      <c r="N61" s="38">
        <f t="shared" si="23"/>
        <v>0</v>
      </c>
      <c r="O61" s="38">
        <f t="shared" si="23"/>
        <v>0</v>
      </c>
      <c r="P61" s="39">
        <f t="shared" si="23"/>
        <v>0</v>
      </c>
    </row>
    <row r="62" spans="1:16" s="17" customFormat="1" ht="31.5" customHeight="1">
      <c r="A62" s="48" t="s">
        <v>10</v>
      </c>
      <c r="B62" s="46" t="s">
        <v>10</v>
      </c>
      <c r="C62" s="46" t="s">
        <v>10</v>
      </c>
      <c r="D62" s="46" t="s">
        <v>10</v>
      </c>
      <c r="E62" s="46" t="s">
        <v>11</v>
      </c>
      <c r="F62" s="47" t="s">
        <v>49</v>
      </c>
      <c r="G62" s="38">
        <v>31325825</v>
      </c>
      <c r="H62" s="38">
        <v>0</v>
      </c>
      <c r="I62" s="38">
        <f>487716+5773044</f>
        <v>6260760</v>
      </c>
      <c r="J62" s="38">
        <v>0</v>
      </c>
      <c r="K62" s="38">
        <v>25065065</v>
      </c>
      <c r="L62" s="38">
        <v>0</v>
      </c>
      <c r="M62" s="38">
        <v>0</v>
      </c>
      <c r="N62" s="40">
        <v>0</v>
      </c>
      <c r="O62" s="38">
        <f>5773044-5773044</f>
        <v>0</v>
      </c>
      <c r="P62" s="39">
        <v>0</v>
      </c>
    </row>
    <row r="63" spans="1:16" s="17" customFormat="1" ht="31.5" customHeight="1">
      <c r="A63" s="48" t="s">
        <v>10</v>
      </c>
      <c r="B63" s="46" t="s">
        <v>10</v>
      </c>
      <c r="C63" s="46" t="s">
        <v>10</v>
      </c>
      <c r="D63" s="46" t="s">
        <v>10</v>
      </c>
      <c r="E63" s="46" t="s">
        <v>20</v>
      </c>
      <c r="F63" s="47" t="s">
        <v>50</v>
      </c>
      <c r="G63" s="38">
        <v>248938846</v>
      </c>
      <c r="H63" s="38">
        <v>686400</v>
      </c>
      <c r="I63" s="38">
        <f>23303573+2175769+22756429</f>
        <v>48235771</v>
      </c>
      <c r="J63" s="38">
        <v>0</v>
      </c>
      <c r="K63" s="38">
        <v>200703075</v>
      </c>
      <c r="L63" s="38">
        <v>686400</v>
      </c>
      <c r="M63" s="38">
        <v>0</v>
      </c>
      <c r="N63" s="40">
        <v>0</v>
      </c>
      <c r="O63" s="38">
        <f>24932198-2175769-22756429</f>
        <v>0</v>
      </c>
      <c r="P63" s="39">
        <v>0</v>
      </c>
    </row>
    <row r="64" spans="1:16" s="17" customFormat="1" ht="31.5" customHeight="1">
      <c r="A64" s="48" t="s">
        <v>10</v>
      </c>
      <c r="B64" s="46" t="s">
        <v>10</v>
      </c>
      <c r="C64" s="46" t="s">
        <v>10</v>
      </c>
      <c r="D64" s="46" t="s">
        <v>10</v>
      </c>
      <c r="E64" s="46" t="s">
        <v>19</v>
      </c>
      <c r="F64" s="47" t="s">
        <v>51</v>
      </c>
      <c r="G64" s="38">
        <v>76897853</v>
      </c>
      <c r="H64" s="38">
        <v>0</v>
      </c>
      <c r="I64" s="38">
        <v>1123185</v>
      </c>
      <c r="J64" s="38">
        <v>0</v>
      </c>
      <c r="K64" s="38">
        <v>75774668</v>
      </c>
      <c r="L64" s="38">
        <v>0</v>
      </c>
      <c r="M64" s="38">
        <v>0</v>
      </c>
      <c r="N64" s="40">
        <v>0</v>
      </c>
      <c r="O64" s="38">
        <v>0</v>
      </c>
      <c r="P64" s="39">
        <v>0</v>
      </c>
    </row>
    <row r="65" spans="1:16" s="17" customFormat="1" ht="31.5" customHeight="1">
      <c r="A65" s="48" t="s">
        <v>10</v>
      </c>
      <c r="B65" s="46" t="s">
        <v>10</v>
      </c>
      <c r="C65" s="46" t="s">
        <v>22</v>
      </c>
      <c r="D65" s="46" t="s">
        <v>10</v>
      </c>
      <c r="E65" s="46" t="s">
        <v>10</v>
      </c>
      <c r="F65" s="47" t="s">
        <v>70</v>
      </c>
      <c r="G65" s="38">
        <f>G66</f>
        <v>0</v>
      </c>
      <c r="H65" s="38">
        <f aca="true" t="shared" si="24" ref="H65:P67">H66</f>
        <v>108694783</v>
      </c>
      <c r="I65" s="38">
        <f t="shared" si="24"/>
        <v>0</v>
      </c>
      <c r="J65" s="38">
        <f t="shared" si="24"/>
        <v>1348422</v>
      </c>
      <c r="K65" s="38">
        <f t="shared" si="24"/>
        <v>0</v>
      </c>
      <c r="L65" s="38">
        <f t="shared" si="24"/>
        <v>107346361</v>
      </c>
      <c r="M65" s="38">
        <f t="shared" si="24"/>
        <v>0</v>
      </c>
      <c r="N65" s="38">
        <f t="shared" si="24"/>
        <v>0</v>
      </c>
      <c r="O65" s="38">
        <f t="shared" si="24"/>
        <v>0</v>
      </c>
      <c r="P65" s="39">
        <f t="shared" si="24"/>
        <v>0</v>
      </c>
    </row>
    <row r="66" spans="1:16" s="17" customFormat="1" ht="31.5" customHeight="1">
      <c r="A66" s="48" t="s">
        <v>10</v>
      </c>
      <c r="B66" s="46" t="s">
        <v>10</v>
      </c>
      <c r="C66" s="46" t="s">
        <v>10</v>
      </c>
      <c r="D66" s="46" t="s">
        <v>10</v>
      </c>
      <c r="E66" s="46" t="s">
        <v>10</v>
      </c>
      <c r="F66" s="47" t="s">
        <v>63</v>
      </c>
      <c r="G66" s="38">
        <f>G67</f>
        <v>0</v>
      </c>
      <c r="H66" s="38">
        <f t="shared" si="24"/>
        <v>108694783</v>
      </c>
      <c r="I66" s="38">
        <f t="shared" si="24"/>
        <v>0</v>
      </c>
      <c r="J66" s="38">
        <f t="shared" si="24"/>
        <v>1348422</v>
      </c>
      <c r="K66" s="38">
        <f t="shared" si="24"/>
        <v>0</v>
      </c>
      <c r="L66" s="38">
        <f t="shared" si="24"/>
        <v>107346361</v>
      </c>
      <c r="M66" s="38">
        <f t="shared" si="24"/>
        <v>0</v>
      </c>
      <c r="N66" s="38">
        <f t="shared" si="24"/>
        <v>0</v>
      </c>
      <c r="O66" s="38">
        <f t="shared" si="24"/>
        <v>0</v>
      </c>
      <c r="P66" s="39">
        <f t="shared" si="24"/>
        <v>0</v>
      </c>
    </row>
    <row r="67" spans="1:16" s="17" customFormat="1" ht="31.5" customHeight="1">
      <c r="A67" s="63" t="s">
        <v>10</v>
      </c>
      <c r="B67" s="64" t="s">
        <v>10</v>
      </c>
      <c r="C67" s="64" t="s">
        <v>10</v>
      </c>
      <c r="D67" s="64" t="s">
        <v>20</v>
      </c>
      <c r="E67" s="64" t="s">
        <v>10</v>
      </c>
      <c r="F67" s="65" t="s">
        <v>37</v>
      </c>
      <c r="G67" s="52">
        <f>G68</f>
        <v>0</v>
      </c>
      <c r="H67" s="52">
        <f t="shared" si="24"/>
        <v>108694783</v>
      </c>
      <c r="I67" s="52">
        <f t="shared" si="24"/>
        <v>0</v>
      </c>
      <c r="J67" s="52">
        <f t="shared" si="24"/>
        <v>1348422</v>
      </c>
      <c r="K67" s="52">
        <f t="shared" si="24"/>
        <v>0</v>
      </c>
      <c r="L67" s="52">
        <f t="shared" si="24"/>
        <v>107346361</v>
      </c>
      <c r="M67" s="52">
        <f t="shared" si="24"/>
        <v>0</v>
      </c>
      <c r="N67" s="52">
        <f t="shared" si="24"/>
        <v>0</v>
      </c>
      <c r="O67" s="52">
        <f t="shared" si="24"/>
        <v>0</v>
      </c>
      <c r="P67" s="53">
        <f t="shared" si="24"/>
        <v>0</v>
      </c>
    </row>
    <row r="68" spans="1:16" s="17" customFormat="1" ht="31.5" customHeight="1">
      <c r="A68" s="48" t="s">
        <v>10</v>
      </c>
      <c r="B68" s="46" t="s">
        <v>10</v>
      </c>
      <c r="C68" s="46" t="s">
        <v>10</v>
      </c>
      <c r="D68" s="46" t="s">
        <v>10</v>
      </c>
      <c r="E68" s="46" t="s">
        <v>11</v>
      </c>
      <c r="F68" s="47" t="s">
        <v>71</v>
      </c>
      <c r="G68" s="38">
        <v>0</v>
      </c>
      <c r="H68" s="38">
        <v>108694783</v>
      </c>
      <c r="I68" s="38">
        <v>0</v>
      </c>
      <c r="J68" s="38">
        <v>1348422</v>
      </c>
      <c r="K68" s="38">
        <v>0</v>
      </c>
      <c r="L68" s="38">
        <v>107346361</v>
      </c>
      <c r="M68" s="38">
        <v>0</v>
      </c>
      <c r="N68" s="40">
        <v>0</v>
      </c>
      <c r="O68" s="38">
        <v>0</v>
      </c>
      <c r="P68" s="39">
        <v>0</v>
      </c>
    </row>
    <row r="69" spans="1:16" s="17" customFormat="1" ht="31.5" customHeight="1">
      <c r="A69" s="48" t="s">
        <v>10</v>
      </c>
      <c r="B69" s="46" t="s">
        <v>10</v>
      </c>
      <c r="C69" s="46" t="s">
        <v>30</v>
      </c>
      <c r="D69" s="46" t="s">
        <v>10</v>
      </c>
      <c r="E69" s="46" t="s">
        <v>10</v>
      </c>
      <c r="F69" s="47" t="s">
        <v>121</v>
      </c>
      <c r="G69" s="38">
        <f>G70</f>
        <v>0</v>
      </c>
      <c r="H69" s="38">
        <f aca="true" t="shared" si="25" ref="H69:P71">H70</f>
        <v>65000000</v>
      </c>
      <c r="I69" s="38">
        <f t="shared" si="25"/>
        <v>0</v>
      </c>
      <c r="J69" s="38">
        <f t="shared" si="25"/>
        <v>0</v>
      </c>
      <c r="K69" s="38">
        <f t="shared" si="25"/>
        <v>0</v>
      </c>
      <c r="L69" s="38">
        <f t="shared" si="25"/>
        <v>65000000</v>
      </c>
      <c r="M69" s="38">
        <f t="shared" si="25"/>
        <v>0</v>
      </c>
      <c r="N69" s="38">
        <f t="shared" si="25"/>
        <v>0</v>
      </c>
      <c r="O69" s="38">
        <f t="shared" si="25"/>
        <v>0</v>
      </c>
      <c r="P69" s="39">
        <f t="shared" si="25"/>
        <v>0</v>
      </c>
    </row>
    <row r="70" spans="1:16" s="17" customFormat="1" ht="31.5" customHeight="1">
      <c r="A70" s="48" t="s">
        <v>10</v>
      </c>
      <c r="B70" s="46" t="s">
        <v>10</v>
      </c>
      <c r="C70" s="46" t="s">
        <v>10</v>
      </c>
      <c r="D70" s="46" t="s">
        <v>10</v>
      </c>
      <c r="E70" s="46" t="s">
        <v>10</v>
      </c>
      <c r="F70" s="47" t="s">
        <v>44</v>
      </c>
      <c r="G70" s="38">
        <f>G71</f>
        <v>0</v>
      </c>
      <c r="H70" s="38">
        <f t="shared" si="25"/>
        <v>65000000</v>
      </c>
      <c r="I70" s="38">
        <f t="shared" si="25"/>
        <v>0</v>
      </c>
      <c r="J70" s="38">
        <f t="shared" si="25"/>
        <v>0</v>
      </c>
      <c r="K70" s="38">
        <f t="shared" si="25"/>
        <v>0</v>
      </c>
      <c r="L70" s="38">
        <f t="shared" si="25"/>
        <v>65000000</v>
      </c>
      <c r="M70" s="38">
        <f t="shared" si="25"/>
        <v>0</v>
      </c>
      <c r="N70" s="38">
        <f t="shared" si="25"/>
        <v>0</v>
      </c>
      <c r="O70" s="38">
        <f t="shared" si="25"/>
        <v>0</v>
      </c>
      <c r="P70" s="39">
        <f t="shared" si="25"/>
        <v>0</v>
      </c>
    </row>
    <row r="71" spans="1:16" s="17" customFormat="1" ht="31.5" customHeight="1">
      <c r="A71" s="48" t="s">
        <v>10</v>
      </c>
      <c r="B71" s="46" t="s">
        <v>10</v>
      </c>
      <c r="C71" s="46" t="s">
        <v>10</v>
      </c>
      <c r="D71" s="46" t="s">
        <v>11</v>
      </c>
      <c r="E71" s="46" t="s">
        <v>10</v>
      </c>
      <c r="F71" s="47" t="s">
        <v>37</v>
      </c>
      <c r="G71" s="38">
        <f>G72</f>
        <v>0</v>
      </c>
      <c r="H71" s="38">
        <f t="shared" si="25"/>
        <v>65000000</v>
      </c>
      <c r="I71" s="38">
        <f t="shared" si="25"/>
        <v>0</v>
      </c>
      <c r="J71" s="38">
        <f t="shared" si="25"/>
        <v>0</v>
      </c>
      <c r="K71" s="38">
        <f t="shared" si="25"/>
        <v>0</v>
      </c>
      <c r="L71" s="38">
        <f t="shared" si="25"/>
        <v>65000000</v>
      </c>
      <c r="M71" s="38">
        <f t="shared" si="25"/>
        <v>0</v>
      </c>
      <c r="N71" s="38">
        <f t="shared" si="25"/>
        <v>0</v>
      </c>
      <c r="O71" s="38">
        <f t="shared" si="25"/>
        <v>0</v>
      </c>
      <c r="P71" s="39">
        <f t="shared" si="25"/>
        <v>0</v>
      </c>
    </row>
    <row r="72" spans="1:16" s="17" customFormat="1" ht="31.5" customHeight="1">
      <c r="A72" s="48" t="s">
        <v>10</v>
      </c>
      <c r="B72" s="46" t="s">
        <v>10</v>
      </c>
      <c r="C72" s="46" t="s">
        <v>10</v>
      </c>
      <c r="D72" s="46" t="s">
        <v>10</v>
      </c>
      <c r="E72" s="46" t="s">
        <v>11</v>
      </c>
      <c r="F72" s="47" t="s">
        <v>65</v>
      </c>
      <c r="G72" s="38">
        <v>0</v>
      </c>
      <c r="H72" s="38">
        <v>65000000</v>
      </c>
      <c r="I72" s="38">
        <v>0</v>
      </c>
      <c r="J72" s="38">
        <v>0</v>
      </c>
      <c r="K72" s="38">
        <v>0</v>
      </c>
      <c r="L72" s="38">
        <v>65000000</v>
      </c>
      <c r="M72" s="38">
        <v>0</v>
      </c>
      <c r="N72" s="40">
        <v>0</v>
      </c>
      <c r="O72" s="38">
        <v>0</v>
      </c>
      <c r="P72" s="39">
        <v>0</v>
      </c>
    </row>
    <row r="73" spans="1:16" s="17" customFormat="1" ht="31.5" customHeight="1">
      <c r="A73" s="48" t="s">
        <v>10</v>
      </c>
      <c r="B73" s="46" t="s">
        <v>10</v>
      </c>
      <c r="C73" s="46" t="s">
        <v>29</v>
      </c>
      <c r="D73" s="46" t="s">
        <v>10</v>
      </c>
      <c r="E73" s="46" t="s">
        <v>10</v>
      </c>
      <c r="F73" s="47" t="s">
        <v>72</v>
      </c>
      <c r="G73" s="38">
        <f>G74</f>
        <v>0</v>
      </c>
      <c r="H73" s="38">
        <f aca="true" t="shared" si="26" ref="H73:P75">H74</f>
        <v>1614651407</v>
      </c>
      <c r="I73" s="38">
        <f t="shared" si="26"/>
        <v>0</v>
      </c>
      <c r="J73" s="38">
        <f t="shared" si="26"/>
        <v>0</v>
      </c>
      <c r="K73" s="38">
        <f t="shared" si="26"/>
        <v>0</v>
      </c>
      <c r="L73" s="38">
        <f t="shared" si="26"/>
        <v>889611564</v>
      </c>
      <c r="M73" s="38">
        <f t="shared" si="26"/>
        <v>91641207</v>
      </c>
      <c r="N73" s="67">
        <f t="shared" si="26"/>
        <v>-91641207</v>
      </c>
      <c r="O73" s="38">
        <f t="shared" si="26"/>
        <v>91641207</v>
      </c>
      <c r="P73" s="39">
        <f t="shared" si="26"/>
        <v>633398636</v>
      </c>
    </row>
    <row r="74" spans="1:16" s="17" customFormat="1" ht="31.5" customHeight="1">
      <c r="A74" s="48" t="s">
        <v>10</v>
      </c>
      <c r="B74" s="46" t="s">
        <v>10</v>
      </c>
      <c r="C74" s="46" t="s">
        <v>10</v>
      </c>
      <c r="D74" s="46" t="s">
        <v>10</v>
      </c>
      <c r="E74" s="46" t="s">
        <v>10</v>
      </c>
      <c r="F74" s="47" t="s">
        <v>44</v>
      </c>
      <c r="G74" s="38">
        <f>G75</f>
        <v>0</v>
      </c>
      <c r="H74" s="38">
        <f t="shared" si="26"/>
        <v>1614651407</v>
      </c>
      <c r="I74" s="38">
        <f t="shared" si="26"/>
        <v>0</v>
      </c>
      <c r="J74" s="38">
        <f t="shared" si="26"/>
        <v>0</v>
      </c>
      <c r="K74" s="38">
        <f t="shared" si="26"/>
        <v>0</v>
      </c>
      <c r="L74" s="38">
        <f t="shared" si="26"/>
        <v>889611564</v>
      </c>
      <c r="M74" s="38">
        <f t="shared" si="26"/>
        <v>91641207</v>
      </c>
      <c r="N74" s="67">
        <f t="shared" si="26"/>
        <v>-91641207</v>
      </c>
      <c r="O74" s="38">
        <f t="shared" si="26"/>
        <v>91641207</v>
      </c>
      <c r="P74" s="39">
        <f t="shared" si="26"/>
        <v>633398636</v>
      </c>
    </row>
    <row r="75" spans="1:16" s="17" customFormat="1" ht="31.5" customHeight="1">
      <c r="A75" s="48" t="s">
        <v>10</v>
      </c>
      <c r="B75" s="46" t="s">
        <v>10</v>
      </c>
      <c r="C75" s="46" t="s">
        <v>10</v>
      </c>
      <c r="D75" s="46" t="s">
        <v>11</v>
      </c>
      <c r="E75" s="46" t="s">
        <v>10</v>
      </c>
      <c r="F75" s="47" t="s">
        <v>73</v>
      </c>
      <c r="G75" s="38">
        <f>G76</f>
        <v>0</v>
      </c>
      <c r="H75" s="38">
        <f t="shared" si="26"/>
        <v>1614651407</v>
      </c>
      <c r="I75" s="38">
        <f t="shared" si="26"/>
        <v>0</v>
      </c>
      <c r="J75" s="38">
        <f t="shared" si="26"/>
        <v>0</v>
      </c>
      <c r="K75" s="38">
        <f t="shared" si="26"/>
        <v>0</v>
      </c>
      <c r="L75" s="38">
        <f t="shared" si="26"/>
        <v>889611564</v>
      </c>
      <c r="M75" s="38">
        <f t="shared" si="26"/>
        <v>91641207</v>
      </c>
      <c r="N75" s="67">
        <f t="shared" si="26"/>
        <v>-91641207</v>
      </c>
      <c r="O75" s="38">
        <f t="shared" si="26"/>
        <v>91641207</v>
      </c>
      <c r="P75" s="39">
        <f t="shared" si="26"/>
        <v>633398636</v>
      </c>
    </row>
    <row r="76" spans="1:16" s="17" customFormat="1" ht="31.5" customHeight="1">
      <c r="A76" s="48" t="s">
        <v>10</v>
      </c>
      <c r="B76" s="46" t="s">
        <v>10</v>
      </c>
      <c r="C76" s="46" t="s">
        <v>10</v>
      </c>
      <c r="D76" s="46" t="s">
        <v>10</v>
      </c>
      <c r="E76" s="46" t="s">
        <v>11</v>
      </c>
      <c r="F76" s="47" t="s">
        <v>74</v>
      </c>
      <c r="G76" s="38">
        <v>0</v>
      </c>
      <c r="H76" s="38">
        <v>1614651407</v>
      </c>
      <c r="I76" s="38">
        <v>0</v>
      </c>
      <c r="J76" s="38">
        <v>0</v>
      </c>
      <c r="K76" s="38">
        <v>0</v>
      </c>
      <c r="L76" s="38">
        <v>889611564</v>
      </c>
      <c r="M76" s="38">
        <v>91641207</v>
      </c>
      <c r="N76" s="69">
        <v>-91641207</v>
      </c>
      <c r="O76" s="38">
        <v>91641207</v>
      </c>
      <c r="P76" s="39">
        <v>633398636</v>
      </c>
    </row>
    <row r="77" spans="1:16" s="17" customFormat="1" ht="31.5" customHeight="1">
      <c r="A77" s="48" t="s">
        <v>10</v>
      </c>
      <c r="B77" s="46" t="s">
        <v>28</v>
      </c>
      <c r="C77" s="46" t="s">
        <v>10</v>
      </c>
      <c r="D77" s="46" t="s">
        <v>10</v>
      </c>
      <c r="E77" s="46" t="s">
        <v>10</v>
      </c>
      <c r="F77" s="47" t="s">
        <v>75</v>
      </c>
      <c r="G77" s="38">
        <f>G78</f>
        <v>0</v>
      </c>
      <c r="H77" s="38">
        <f aca="true" t="shared" si="27" ref="H77:P78">H78</f>
        <v>2632906943</v>
      </c>
      <c r="I77" s="38">
        <f t="shared" si="27"/>
        <v>0</v>
      </c>
      <c r="J77" s="38">
        <f t="shared" si="27"/>
        <v>420000</v>
      </c>
      <c r="K77" s="38">
        <f t="shared" si="27"/>
        <v>0</v>
      </c>
      <c r="L77" s="38">
        <f t="shared" si="27"/>
        <v>854771428</v>
      </c>
      <c r="M77" s="38">
        <f t="shared" si="27"/>
        <v>0</v>
      </c>
      <c r="N77" s="38">
        <f t="shared" si="27"/>
        <v>0</v>
      </c>
      <c r="O77" s="38">
        <f t="shared" si="27"/>
        <v>0</v>
      </c>
      <c r="P77" s="39">
        <f t="shared" si="27"/>
        <v>1777715515</v>
      </c>
    </row>
    <row r="78" spans="1:16" s="17" customFormat="1" ht="31.5" customHeight="1">
      <c r="A78" s="48" t="s">
        <v>10</v>
      </c>
      <c r="B78" s="46" t="s">
        <v>10</v>
      </c>
      <c r="C78" s="46" t="s">
        <v>11</v>
      </c>
      <c r="D78" s="46" t="s">
        <v>10</v>
      </c>
      <c r="E78" s="46" t="s">
        <v>10</v>
      </c>
      <c r="F78" s="47" t="s">
        <v>76</v>
      </c>
      <c r="G78" s="38">
        <f>G79</f>
        <v>0</v>
      </c>
      <c r="H78" s="38">
        <f t="shared" si="27"/>
        <v>2632906943</v>
      </c>
      <c r="I78" s="38">
        <f t="shared" si="27"/>
        <v>0</v>
      </c>
      <c r="J78" s="38">
        <f t="shared" si="27"/>
        <v>420000</v>
      </c>
      <c r="K78" s="38">
        <f t="shared" si="27"/>
        <v>0</v>
      </c>
      <c r="L78" s="38">
        <f t="shared" si="27"/>
        <v>854771428</v>
      </c>
      <c r="M78" s="38">
        <f t="shared" si="27"/>
        <v>0</v>
      </c>
      <c r="N78" s="38">
        <f t="shared" si="27"/>
        <v>0</v>
      </c>
      <c r="O78" s="38">
        <f t="shared" si="27"/>
        <v>0</v>
      </c>
      <c r="P78" s="39">
        <f t="shared" si="27"/>
        <v>1777715515</v>
      </c>
    </row>
    <row r="79" spans="1:16" s="17" customFormat="1" ht="31.5" customHeight="1">
      <c r="A79" s="48" t="s">
        <v>10</v>
      </c>
      <c r="B79" s="46" t="s">
        <v>10</v>
      </c>
      <c r="C79" s="46" t="s">
        <v>10</v>
      </c>
      <c r="D79" s="46" t="s">
        <v>10</v>
      </c>
      <c r="E79" s="46" t="s">
        <v>10</v>
      </c>
      <c r="F79" s="47" t="s">
        <v>41</v>
      </c>
      <c r="G79" s="38">
        <f>G80+G83</f>
        <v>0</v>
      </c>
      <c r="H79" s="38">
        <f aca="true" t="shared" si="28" ref="H79:P79">H80+H83</f>
        <v>2632906943</v>
      </c>
      <c r="I79" s="38">
        <f t="shared" si="28"/>
        <v>0</v>
      </c>
      <c r="J79" s="38">
        <f t="shared" si="28"/>
        <v>420000</v>
      </c>
      <c r="K79" s="38">
        <f t="shared" si="28"/>
        <v>0</v>
      </c>
      <c r="L79" s="38">
        <f t="shared" si="28"/>
        <v>854771428</v>
      </c>
      <c r="M79" s="38">
        <f t="shared" si="28"/>
        <v>0</v>
      </c>
      <c r="N79" s="38">
        <f t="shared" si="28"/>
        <v>0</v>
      </c>
      <c r="O79" s="38">
        <f t="shared" si="28"/>
        <v>0</v>
      </c>
      <c r="P79" s="39">
        <f t="shared" si="28"/>
        <v>1777715515</v>
      </c>
    </row>
    <row r="80" spans="1:16" s="17" customFormat="1" ht="31.5" customHeight="1">
      <c r="A80" s="48" t="s">
        <v>10</v>
      </c>
      <c r="B80" s="46" t="s">
        <v>10</v>
      </c>
      <c r="C80" s="46" t="s">
        <v>10</v>
      </c>
      <c r="D80" s="46" t="s">
        <v>11</v>
      </c>
      <c r="E80" s="46" t="s">
        <v>10</v>
      </c>
      <c r="F80" s="47" t="s">
        <v>122</v>
      </c>
      <c r="G80" s="38">
        <f>G81+G82</f>
        <v>0</v>
      </c>
      <c r="H80" s="38">
        <f aca="true" t="shared" si="29" ref="H80:P80">H81+H82</f>
        <v>29611784</v>
      </c>
      <c r="I80" s="38">
        <f t="shared" si="29"/>
        <v>0</v>
      </c>
      <c r="J80" s="38">
        <f t="shared" si="29"/>
        <v>0</v>
      </c>
      <c r="K80" s="38">
        <f t="shared" si="29"/>
        <v>0</v>
      </c>
      <c r="L80" s="38">
        <f t="shared" si="29"/>
        <v>9685819</v>
      </c>
      <c r="M80" s="38">
        <f t="shared" si="29"/>
        <v>0</v>
      </c>
      <c r="N80" s="38">
        <f t="shared" si="29"/>
        <v>0</v>
      </c>
      <c r="O80" s="38">
        <f t="shared" si="29"/>
        <v>0</v>
      </c>
      <c r="P80" s="39">
        <f t="shared" si="29"/>
        <v>19925965</v>
      </c>
    </row>
    <row r="81" spans="1:16" s="17" customFormat="1" ht="31.5" customHeight="1">
      <c r="A81" s="48" t="s">
        <v>10</v>
      </c>
      <c r="B81" s="46" t="s">
        <v>10</v>
      </c>
      <c r="C81" s="46" t="s">
        <v>10</v>
      </c>
      <c r="D81" s="46" t="s">
        <v>10</v>
      </c>
      <c r="E81" s="46" t="s">
        <v>11</v>
      </c>
      <c r="F81" s="47" t="s">
        <v>77</v>
      </c>
      <c r="G81" s="38">
        <v>0</v>
      </c>
      <c r="H81" s="38">
        <v>15000000</v>
      </c>
      <c r="I81" s="38">
        <v>0</v>
      </c>
      <c r="J81" s="38">
        <v>0</v>
      </c>
      <c r="K81" s="38">
        <v>0</v>
      </c>
      <c r="L81" s="38">
        <v>4045050</v>
      </c>
      <c r="M81" s="38">
        <v>0</v>
      </c>
      <c r="N81" s="38">
        <v>0</v>
      </c>
      <c r="O81" s="38">
        <v>0</v>
      </c>
      <c r="P81" s="39">
        <v>10954950</v>
      </c>
    </row>
    <row r="82" spans="1:16" s="17" customFormat="1" ht="31.5" customHeight="1">
      <c r="A82" s="48" t="s">
        <v>10</v>
      </c>
      <c r="B82" s="46" t="s">
        <v>10</v>
      </c>
      <c r="C82" s="46" t="s">
        <v>10</v>
      </c>
      <c r="D82" s="46" t="s">
        <v>10</v>
      </c>
      <c r="E82" s="46" t="s">
        <v>19</v>
      </c>
      <c r="F82" s="47" t="s">
        <v>78</v>
      </c>
      <c r="G82" s="38">
        <v>0</v>
      </c>
      <c r="H82" s="38">
        <v>14611784</v>
      </c>
      <c r="I82" s="38">
        <v>0</v>
      </c>
      <c r="J82" s="38">
        <v>0</v>
      </c>
      <c r="K82" s="38">
        <v>0</v>
      </c>
      <c r="L82" s="38">
        <v>5640769</v>
      </c>
      <c r="M82" s="38">
        <v>0</v>
      </c>
      <c r="N82" s="38">
        <v>0</v>
      </c>
      <c r="O82" s="38">
        <v>0</v>
      </c>
      <c r="P82" s="39">
        <v>8971015</v>
      </c>
    </row>
    <row r="83" spans="1:17" s="17" customFormat="1" ht="31.5" customHeight="1">
      <c r="A83" s="48" t="s">
        <v>10</v>
      </c>
      <c r="B83" s="46" t="s">
        <v>10</v>
      </c>
      <c r="C83" s="46" t="s">
        <v>10</v>
      </c>
      <c r="D83" s="46" t="s">
        <v>19</v>
      </c>
      <c r="E83" s="46" t="s">
        <v>10</v>
      </c>
      <c r="F83" s="47" t="s">
        <v>79</v>
      </c>
      <c r="G83" s="38">
        <f>G84+G85+G86+G87</f>
        <v>0</v>
      </c>
      <c r="H83" s="38">
        <f aca="true" t="shared" si="30" ref="H83:P83">H84+H85+H86+H87</f>
        <v>2603295159</v>
      </c>
      <c r="I83" s="38">
        <f t="shared" si="30"/>
        <v>0</v>
      </c>
      <c r="J83" s="38">
        <f t="shared" si="30"/>
        <v>420000</v>
      </c>
      <c r="K83" s="38">
        <f t="shared" si="30"/>
        <v>0</v>
      </c>
      <c r="L83" s="38">
        <f t="shared" si="30"/>
        <v>845085609</v>
      </c>
      <c r="M83" s="38">
        <f t="shared" si="30"/>
        <v>0</v>
      </c>
      <c r="N83" s="38">
        <f t="shared" si="30"/>
        <v>0</v>
      </c>
      <c r="O83" s="38">
        <f t="shared" si="30"/>
        <v>0</v>
      </c>
      <c r="P83" s="39">
        <f t="shared" si="30"/>
        <v>1757789550</v>
      </c>
      <c r="Q83" s="18"/>
    </row>
    <row r="84" spans="1:16" s="17" customFormat="1" ht="31.5" customHeight="1">
      <c r="A84" s="48" t="s">
        <v>10</v>
      </c>
      <c r="B84" s="46" t="s">
        <v>10</v>
      </c>
      <c r="C84" s="46" t="s">
        <v>10</v>
      </c>
      <c r="D84" s="46" t="s">
        <v>10</v>
      </c>
      <c r="E84" s="46" t="s">
        <v>20</v>
      </c>
      <c r="F84" s="47" t="s">
        <v>123</v>
      </c>
      <c r="G84" s="38">
        <v>0</v>
      </c>
      <c r="H84" s="38">
        <v>583789939</v>
      </c>
      <c r="I84" s="38">
        <v>0</v>
      </c>
      <c r="J84" s="38">
        <v>0</v>
      </c>
      <c r="K84" s="38">
        <v>0</v>
      </c>
      <c r="L84" s="38">
        <v>583789939</v>
      </c>
      <c r="M84" s="38">
        <v>0</v>
      </c>
      <c r="N84" s="38">
        <v>0</v>
      </c>
      <c r="O84" s="38">
        <v>0</v>
      </c>
      <c r="P84" s="39">
        <v>0</v>
      </c>
    </row>
    <row r="85" spans="1:16" s="17" customFormat="1" ht="31.5" customHeight="1">
      <c r="A85" s="48" t="s">
        <v>10</v>
      </c>
      <c r="B85" s="46" t="s">
        <v>10</v>
      </c>
      <c r="C85" s="46" t="s">
        <v>10</v>
      </c>
      <c r="D85" s="46" t="s">
        <v>10</v>
      </c>
      <c r="E85" s="46" t="s">
        <v>19</v>
      </c>
      <c r="F85" s="47" t="s">
        <v>80</v>
      </c>
      <c r="G85" s="38">
        <v>0</v>
      </c>
      <c r="H85" s="38">
        <v>119297336</v>
      </c>
      <c r="I85" s="38">
        <v>0</v>
      </c>
      <c r="J85" s="38">
        <v>0</v>
      </c>
      <c r="K85" s="38">
        <v>0</v>
      </c>
      <c r="L85" s="38">
        <v>65615473</v>
      </c>
      <c r="M85" s="38">
        <v>0</v>
      </c>
      <c r="N85" s="38">
        <v>0</v>
      </c>
      <c r="O85" s="38">
        <v>0</v>
      </c>
      <c r="P85" s="39">
        <v>53681863</v>
      </c>
    </row>
    <row r="86" spans="1:16" s="17" customFormat="1" ht="31.5" customHeight="1">
      <c r="A86" s="48" t="s">
        <v>10</v>
      </c>
      <c r="B86" s="46" t="s">
        <v>10</v>
      </c>
      <c r="C86" s="46" t="s">
        <v>10</v>
      </c>
      <c r="D86" s="46" t="s">
        <v>10</v>
      </c>
      <c r="E86" s="46" t="s">
        <v>25</v>
      </c>
      <c r="F86" s="47" t="s">
        <v>81</v>
      </c>
      <c r="G86" s="38">
        <v>0</v>
      </c>
      <c r="H86" s="38">
        <v>1860031884</v>
      </c>
      <c r="I86" s="38">
        <v>0</v>
      </c>
      <c r="J86" s="38">
        <v>0</v>
      </c>
      <c r="K86" s="38">
        <v>0</v>
      </c>
      <c r="L86" s="38">
        <v>185924197</v>
      </c>
      <c r="M86" s="38">
        <v>0</v>
      </c>
      <c r="N86" s="38">
        <v>0</v>
      </c>
      <c r="O86" s="38">
        <v>0</v>
      </c>
      <c r="P86" s="39">
        <v>1674107687</v>
      </c>
    </row>
    <row r="87" spans="1:16" s="17" customFormat="1" ht="31.5" customHeight="1">
      <c r="A87" s="63" t="s">
        <v>10</v>
      </c>
      <c r="B87" s="64" t="s">
        <v>10</v>
      </c>
      <c r="C87" s="64" t="s">
        <v>10</v>
      </c>
      <c r="D87" s="64" t="s">
        <v>10</v>
      </c>
      <c r="E87" s="64" t="s">
        <v>22</v>
      </c>
      <c r="F87" s="65" t="s">
        <v>78</v>
      </c>
      <c r="G87" s="52">
        <v>0</v>
      </c>
      <c r="H87" s="52">
        <v>40176000</v>
      </c>
      <c r="I87" s="52">
        <v>0</v>
      </c>
      <c r="J87" s="52">
        <v>420000</v>
      </c>
      <c r="K87" s="52">
        <v>0</v>
      </c>
      <c r="L87" s="52">
        <v>9756000</v>
      </c>
      <c r="M87" s="52">
        <v>0</v>
      </c>
      <c r="N87" s="52">
        <v>0</v>
      </c>
      <c r="O87" s="52">
        <v>0</v>
      </c>
      <c r="P87" s="53">
        <v>30000000</v>
      </c>
    </row>
    <row r="88" spans="1:16" s="19" customFormat="1" ht="31.5" customHeight="1">
      <c r="A88" s="49" t="s">
        <v>10</v>
      </c>
      <c r="B88" s="50" t="s">
        <v>27</v>
      </c>
      <c r="C88" s="50" t="s">
        <v>10</v>
      </c>
      <c r="D88" s="50" t="s">
        <v>10</v>
      </c>
      <c r="E88" s="50" t="s">
        <v>10</v>
      </c>
      <c r="F88" s="51" t="s">
        <v>82</v>
      </c>
      <c r="G88" s="40">
        <f>G89+G93+G97</f>
        <v>55334338</v>
      </c>
      <c r="H88" s="40">
        <f aca="true" t="shared" si="31" ref="H88:O88">H89+H93+H97</f>
        <v>161860214</v>
      </c>
      <c r="I88" s="40">
        <f t="shared" si="31"/>
        <v>0</v>
      </c>
      <c r="J88" s="40">
        <f t="shared" si="31"/>
        <v>2397796</v>
      </c>
      <c r="K88" s="40">
        <f t="shared" si="31"/>
        <v>55334338</v>
      </c>
      <c r="L88" s="40">
        <f t="shared" si="31"/>
        <v>116910418</v>
      </c>
      <c r="M88" s="40">
        <f t="shared" si="31"/>
        <v>0</v>
      </c>
      <c r="N88" s="40">
        <f t="shared" si="31"/>
        <v>0</v>
      </c>
      <c r="O88" s="40">
        <f t="shared" si="31"/>
        <v>0</v>
      </c>
      <c r="P88" s="41">
        <f>P89+P93+P97</f>
        <v>42552000</v>
      </c>
    </row>
    <row r="89" spans="1:16" s="17" customFormat="1" ht="31.5" customHeight="1">
      <c r="A89" s="48" t="s">
        <v>10</v>
      </c>
      <c r="B89" s="46" t="s">
        <v>10</v>
      </c>
      <c r="C89" s="46" t="s">
        <v>11</v>
      </c>
      <c r="D89" s="46" t="s">
        <v>10</v>
      </c>
      <c r="E89" s="46" t="s">
        <v>10</v>
      </c>
      <c r="F89" s="47" t="s">
        <v>83</v>
      </c>
      <c r="G89" s="38">
        <f>G90</f>
        <v>8905161</v>
      </c>
      <c r="H89" s="38">
        <f aca="true" t="shared" si="32" ref="H89:P91">H90</f>
        <v>2534400</v>
      </c>
      <c r="I89" s="38">
        <f t="shared" si="32"/>
        <v>0</v>
      </c>
      <c r="J89" s="38">
        <f t="shared" si="32"/>
        <v>33377</v>
      </c>
      <c r="K89" s="38">
        <f t="shared" si="32"/>
        <v>8905161</v>
      </c>
      <c r="L89" s="38">
        <f t="shared" si="32"/>
        <v>2501023</v>
      </c>
      <c r="M89" s="38">
        <f t="shared" si="32"/>
        <v>0</v>
      </c>
      <c r="N89" s="38">
        <f t="shared" si="32"/>
        <v>0</v>
      </c>
      <c r="O89" s="38">
        <f t="shared" si="32"/>
        <v>0</v>
      </c>
      <c r="P89" s="39">
        <f t="shared" si="32"/>
        <v>0</v>
      </c>
    </row>
    <row r="90" spans="1:16" s="17" customFormat="1" ht="31.5" customHeight="1">
      <c r="A90" s="48" t="s">
        <v>10</v>
      </c>
      <c r="B90" s="46" t="s">
        <v>10</v>
      </c>
      <c r="C90" s="46" t="s">
        <v>10</v>
      </c>
      <c r="D90" s="46" t="s">
        <v>10</v>
      </c>
      <c r="E90" s="46" t="s">
        <v>10</v>
      </c>
      <c r="F90" s="47" t="s">
        <v>68</v>
      </c>
      <c r="G90" s="38">
        <f>G91</f>
        <v>8905161</v>
      </c>
      <c r="H90" s="38">
        <f t="shared" si="32"/>
        <v>2534400</v>
      </c>
      <c r="I90" s="38">
        <f t="shared" si="32"/>
        <v>0</v>
      </c>
      <c r="J90" s="38">
        <f t="shared" si="32"/>
        <v>33377</v>
      </c>
      <c r="K90" s="38">
        <f t="shared" si="32"/>
        <v>8905161</v>
      </c>
      <c r="L90" s="38">
        <f t="shared" si="32"/>
        <v>2501023</v>
      </c>
      <c r="M90" s="38">
        <f t="shared" si="32"/>
        <v>0</v>
      </c>
      <c r="N90" s="38">
        <f t="shared" si="32"/>
        <v>0</v>
      </c>
      <c r="O90" s="38">
        <f t="shared" si="32"/>
        <v>0</v>
      </c>
      <c r="P90" s="39">
        <f t="shared" si="32"/>
        <v>0</v>
      </c>
    </row>
    <row r="91" spans="1:16" s="17" customFormat="1" ht="31.5" customHeight="1">
      <c r="A91" s="48" t="s">
        <v>10</v>
      </c>
      <c r="B91" s="46" t="s">
        <v>10</v>
      </c>
      <c r="C91" s="46" t="s">
        <v>10</v>
      </c>
      <c r="D91" s="46" t="s">
        <v>11</v>
      </c>
      <c r="E91" s="46" t="s">
        <v>10</v>
      </c>
      <c r="F91" s="47" t="s">
        <v>48</v>
      </c>
      <c r="G91" s="38">
        <f>G92</f>
        <v>8905161</v>
      </c>
      <c r="H91" s="38">
        <f t="shared" si="32"/>
        <v>2534400</v>
      </c>
      <c r="I91" s="38">
        <f t="shared" si="32"/>
        <v>0</v>
      </c>
      <c r="J91" s="38">
        <f t="shared" si="32"/>
        <v>33377</v>
      </c>
      <c r="K91" s="38">
        <f t="shared" si="32"/>
        <v>8905161</v>
      </c>
      <c r="L91" s="38">
        <f t="shared" si="32"/>
        <v>2501023</v>
      </c>
      <c r="M91" s="38">
        <f t="shared" si="32"/>
        <v>0</v>
      </c>
      <c r="N91" s="38">
        <f t="shared" si="32"/>
        <v>0</v>
      </c>
      <c r="O91" s="38">
        <f t="shared" si="32"/>
        <v>0</v>
      </c>
      <c r="P91" s="39">
        <f t="shared" si="32"/>
        <v>0</v>
      </c>
    </row>
    <row r="92" spans="1:16" s="17" customFormat="1" ht="31.5" customHeight="1">
      <c r="A92" s="48" t="s">
        <v>10</v>
      </c>
      <c r="B92" s="46" t="s">
        <v>10</v>
      </c>
      <c r="C92" s="46" t="s">
        <v>10</v>
      </c>
      <c r="D92" s="46" t="s">
        <v>10</v>
      </c>
      <c r="E92" s="46" t="s">
        <v>11</v>
      </c>
      <c r="F92" s="47" t="s">
        <v>84</v>
      </c>
      <c r="G92" s="38">
        <v>8905161</v>
      </c>
      <c r="H92" s="38">
        <v>2534400</v>
      </c>
      <c r="I92" s="38">
        <v>0</v>
      </c>
      <c r="J92" s="38">
        <v>33377</v>
      </c>
      <c r="K92" s="38">
        <v>8905161</v>
      </c>
      <c r="L92" s="38">
        <v>2501023</v>
      </c>
      <c r="M92" s="38">
        <v>0</v>
      </c>
      <c r="N92" s="38">
        <v>0</v>
      </c>
      <c r="O92" s="38">
        <v>0</v>
      </c>
      <c r="P92" s="39">
        <v>0</v>
      </c>
    </row>
    <row r="93" spans="1:16" s="17" customFormat="1" ht="31.5" customHeight="1">
      <c r="A93" s="48" t="s">
        <v>10</v>
      </c>
      <c r="B93" s="46" t="s">
        <v>10</v>
      </c>
      <c r="C93" s="46" t="s">
        <v>20</v>
      </c>
      <c r="D93" s="46" t="s">
        <v>10</v>
      </c>
      <c r="E93" s="46" t="s">
        <v>10</v>
      </c>
      <c r="F93" s="47" t="s">
        <v>85</v>
      </c>
      <c r="G93" s="38">
        <f>G94</f>
        <v>0</v>
      </c>
      <c r="H93" s="38">
        <f aca="true" t="shared" si="33" ref="H93:P95">H94</f>
        <v>61102000</v>
      </c>
      <c r="I93" s="38">
        <f t="shared" si="33"/>
        <v>0</v>
      </c>
      <c r="J93" s="38">
        <v>0</v>
      </c>
      <c r="K93" s="38">
        <f t="shared" si="33"/>
        <v>0</v>
      </c>
      <c r="L93" s="38">
        <f t="shared" si="33"/>
        <v>18550000</v>
      </c>
      <c r="M93" s="38">
        <f t="shared" si="33"/>
        <v>0</v>
      </c>
      <c r="N93" s="38">
        <f t="shared" si="33"/>
        <v>0</v>
      </c>
      <c r="O93" s="38">
        <f t="shared" si="33"/>
        <v>0</v>
      </c>
      <c r="P93" s="39">
        <f t="shared" si="33"/>
        <v>42552000</v>
      </c>
    </row>
    <row r="94" spans="1:16" s="17" customFormat="1" ht="31.5" customHeight="1">
      <c r="A94" s="48" t="s">
        <v>10</v>
      </c>
      <c r="B94" s="46" t="s">
        <v>10</v>
      </c>
      <c r="C94" s="46" t="s">
        <v>10</v>
      </c>
      <c r="D94" s="46" t="s">
        <v>10</v>
      </c>
      <c r="E94" s="46" t="s">
        <v>10</v>
      </c>
      <c r="F94" s="47" t="s">
        <v>86</v>
      </c>
      <c r="G94" s="38">
        <f>G95</f>
        <v>0</v>
      </c>
      <c r="H94" s="38">
        <f t="shared" si="33"/>
        <v>61102000</v>
      </c>
      <c r="I94" s="38">
        <f t="shared" si="33"/>
        <v>0</v>
      </c>
      <c r="J94" s="38">
        <v>0</v>
      </c>
      <c r="K94" s="38">
        <f t="shared" si="33"/>
        <v>0</v>
      </c>
      <c r="L94" s="38">
        <f t="shared" si="33"/>
        <v>18550000</v>
      </c>
      <c r="M94" s="38">
        <f t="shared" si="33"/>
        <v>0</v>
      </c>
      <c r="N94" s="38">
        <f t="shared" si="33"/>
        <v>0</v>
      </c>
      <c r="O94" s="38">
        <f t="shared" si="33"/>
        <v>0</v>
      </c>
      <c r="P94" s="39">
        <f t="shared" si="33"/>
        <v>42552000</v>
      </c>
    </row>
    <row r="95" spans="1:16" s="17" customFormat="1" ht="31.5" customHeight="1">
      <c r="A95" s="48" t="s">
        <v>10</v>
      </c>
      <c r="B95" s="46" t="s">
        <v>10</v>
      </c>
      <c r="C95" s="46" t="s">
        <v>10</v>
      </c>
      <c r="D95" s="46" t="s">
        <v>11</v>
      </c>
      <c r="E95" s="46" t="s">
        <v>10</v>
      </c>
      <c r="F95" s="47" t="s">
        <v>79</v>
      </c>
      <c r="G95" s="38">
        <f>G96</f>
        <v>0</v>
      </c>
      <c r="H95" s="38">
        <f t="shared" si="33"/>
        <v>61102000</v>
      </c>
      <c r="I95" s="38">
        <f t="shared" si="33"/>
        <v>0</v>
      </c>
      <c r="J95" s="38">
        <v>0</v>
      </c>
      <c r="K95" s="38">
        <f t="shared" si="33"/>
        <v>0</v>
      </c>
      <c r="L95" s="38">
        <f t="shared" si="33"/>
        <v>18550000</v>
      </c>
      <c r="M95" s="38">
        <f t="shared" si="33"/>
        <v>0</v>
      </c>
      <c r="N95" s="38">
        <f t="shared" si="33"/>
        <v>0</v>
      </c>
      <c r="O95" s="38">
        <f t="shared" si="33"/>
        <v>0</v>
      </c>
      <c r="P95" s="39">
        <f t="shared" si="33"/>
        <v>42552000</v>
      </c>
    </row>
    <row r="96" spans="1:16" s="17" customFormat="1" ht="31.5" customHeight="1">
      <c r="A96" s="48" t="s">
        <v>10</v>
      </c>
      <c r="B96" s="46" t="s">
        <v>10</v>
      </c>
      <c r="C96" s="46" t="s">
        <v>10</v>
      </c>
      <c r="D96" s="46" t="s">
        <v>10</v>
      </c>
      <c r="E96" s="46" t="s">
        <v>11</v>
      </c>
      <c r="F96" s="47" t="s">
        <v>78</v>
      </c>
      <c r="G96" s="38">
        <v>0</v>
      </c>
      <c r="H96" s="38">
        <v>61102000</v>
      </c>
      <c r="I96" s="38">
        <v>0</v>
      </c>
      <c r="J96" s="38">
        <v>0</v>
      </c>
      <c r="K96" s="38">
        <v>0</v>
      </c>
      <c r="L96" s="38">
        <v>18550000</v>
      </c>
      <c r="M96" s="38">
        <v>0</v>
      </c>
      <c r="N96" s="38">
        <v>0</v>
      </c>
      <c r="O96" s="38">
        <v>0</v>
      </c>
      <c r="P96" s="39">
        <v>42552000</v>
      </c>
    </row>
    <row r="97" spans="1:16" s="17" customFormat="1" ht="31.5" customHeight="1">
      <c r="A97" s="48" t="s">
        <v>10</v>
      </c>
      <c r="B97" s="46" t="s">
        <v>10</v>
      </c>
      <c r="C97" s="46" t="s">
        <v>25</v>
      </c>
      <c r="D97" s="46" t="s">
        <v>10</v>
      </c>
      <c r="E97" s="46" t="s">
        <v>10</v>
      </c>
      <c r="F97" s="47" t="s">
        <v>87</v>
      </c>
      <c r="G97" s="38">
        <f>G98</f>
        <v>46429177</v>
      </c>
      <c r="H97" s="38">
        <f aca="true" t="shared" si="34" ref="H97:P99">H98</f>
        <v>98223814</v>
      </c>
      <c r="I97" s="38">
        <f t="shared" si="34"/>
        <v>0</v>
      </c>
      <c r="J97" s="38">
        <f t="shared" si="34"/>
        <v>2364419</v>
      </c>
      <c r="K97" s="38">
        <f t="shared" si="34"/>
        <v>46429177</v>
      </c>
      <c r="L97" s="38">
        <f t="shared" si="34"/>
        <v>95859395</v>
      </c>
      <c r="M97" s="38">
        <f t="shared" si="34"/>
        <v>0</v>
      </c>
      <c r="N97" s="38">
        <f t="shared" si="34"/>
        <v>0</v>
      </c>
      <c r="O97" s="38">
        <f t="shared" si="34"/>
        <v>0</v>
      </c>
      <c r="P97" s="39">
        <f t="shared" si="34"/>
        <v>0</v>
      </c>
    </row>
    <row r="98" spans="1:16" s="17" customFormat="1" ht="31.5" customHeight="1">
      <c r="A98" s="48" t="s">
        <v>10</v>
      </c>
      <c r="B98" s="46" t="s">
        <v>10</v>
      </c>
      <c r="C98" s="46" t="s">
        <v>10</v>
      </c>
      <c r="D98" s="46" t="s">
        <v>10</v>
      </c>
      <c r="E98" s="46" t="s">
        <v>10</v>
      </c>
      <c r="F98" s="47" t="s">
        <v>68</v>
      </c>
      <c r="G98" s="38">
        <f>G99</f>
        <v>46429177</v>
      </c>
      <c r="H98" s="38">
        <f t="shared" si="34"/>
        <v>98223814</v>
      </c>
      <c r="I98" s="38">
        <f t="shared" si="34"/>
        <v>0</v>
      </c>
      <c r="J98" s="38">
        <f t="shared" si="34"/>
        <v>2364419</v>
      </c>
      <c r="K98" s="38">
        <f t="shared" si="34"/>
        <v>46429177</v>
      </c>
      <c r="L98" s="38">
        <f t="shared" si="34"/>
        <v>95859395</v>
      </c>
      <c r="M98" s="38">
        <f t="shared" si="34"/>
        <v>0</v>
      </c>
      <c r="N98" s="38">
        <f t="shared" si="34"/>
        <v>0</v>
      </c>
      <c r="O98" s="38">
        <f t="shared" si="34"/>
        <v>0</v>
      </c>
      <c r="P98" s="39">
        <f t="shared" si="34"/>
        <v>0</v>
      </c>
    </row>
    <row r="99" spans="1:16" s="17" customFormat="1" ht="31.5" customHeight="1">
      <c r="A99" s="48" t="s">
        <v>10</v>
      </c>
      <c r="B99" s="46" t="s">
        <v>10</v>
      </c>
      <c r="C99" s="46" t="s">
        <v>10</v>
      </c>
      <c r="D99" s="46" t="s">
        <v>11</v>
      </c>
      <c r="E99" s="46" t="s">
        <v>10</v>
      </c>
      <c r="F99" s="47" t="s">
        <v>48</v>
      </c>
      <c r="G99" s="38">
        <f>G100</f>
        <v>46429177</v>
      </c>
      <c r="H99" s="38">
        <f t="shared" si="34"/>
        <v>98223814</v>
      </c>
      <c r="I99" s="38">
        <f t="shared" si="34"/>
        <v>0</v>
      </c>
      <c r="J99" s="38">
        <f t="shared" si="34"/>
        <v>2364419</v>
      </c>
      <c r="K99" s="38">
        <f t="shared" si="34"/>
        <v>46429177</v>
      </c>
      <c r="L99" s="38">
        <f t="shared" si="34"/>
        <v>95859395</v>
      </c>
      <c r="M99" s="38">
        <f t="shared" si="34"/>
        <v>0</v>
      </c>
      <c r="N99" s="38">
        <f t="shared" si="34"/>
        <v>0</v>
      </c>
      <c r="O99" s="38">
        <f t="shared" si="34"/>
        <v>0</v>
      </c>
      <c r="P99" s="39">
        <f t="shared" si="34"/>
        <v>0</v>
      </c>
    </row>
    <row r="100" spans="1:16" s="17" customFormat="1" ht="31.5" customHeight="1">
      <c r="A100" s="48" t="s">
        <v>10</v>
      </c>
      <c r="B100" s="46" t="s">
        <v>10</v>
      </c>
      <c r="C100" s="46" t="s">
        <v>10</v>
      </c>
      <c r="D100" s="46" t="s">
        <v>10</v>
      </c>
      <c r="E100" s="46" t="s">
        <v>11</v>
      </c>
      <c r="F100" s="47" t="s">
        <v>51</v>
      </c>
      <c r="G100" s="38">
        <v>46429177</v>
      </c>
      <c r="H100" s="38">
        <v>98223814</v>
      </c>
      <c r="I100" s="38">
        <v>0</v>
      </c>
      <c r="J100" s="38">
        <v>2364419</v>
      </c>
      <c r="K100" s="38">
        <v>46429177</v>
      </c>
      <c r="L100" s="38">
        <v>95859395</v>
      </c>
      <c r="M100" s="38">
        <v>0</v>
      </c>
      <c r="N100" s="38">
        <v>0</v>
      </c>
      <c r="O100" s="38">
        <v>0</v>
      </c>
      <c r="P100" s="39">
        <v>0</v>
      </c>
    </row>
    <row r="101" spans="1:16" s="17" customFormat="1" ht="31.5" customHeight="1">
      <c r="A101" s="48" t="s">
        <v>10</v>
      </c>
      <c r="B101" s="46" t="s">
        <v>26</v>
      </c>
      <c r="C101" s="46" t="s">
        <v>10</v>
      </c>
      <c r="D101" s="46" t="s">
        <v>10</v>
      </c>
      <c r="E101" s="46" t="s">
        <v>10</v>
      </c>
      <c r="F101" s="47" t="s">
        <v>88</v>
      </c>
      <c r="G101" s="38">
        <f>G102+G106+G109+G113</f>
        <v>0</v>
      </c>
      <c r="H101" s="38">
        <f aca="true" t="shared" si="35" ref="H101:P101">H102+H106+H109+H113</f>
        <v>1661268564</v>
      </c>
      <c r="I101" s="38">
        <f t="shared" si="35"/>
        <v>0</v>
      </c>
      <c r="J101" s="38">
        <f t="shared" si="35"/>
        <v>12246874</v>
      </c>
      <c r="K101" s="38">
        <f t="shared" si="35"/>
        <v>0</v>
      </c>
      <c r="L101" s="38">
        <f t="shared" si="35"/>
        <v>729140590</v>
      </c>
      <c r="M101" s="38">
        <f t="shared" si="35"/>
        <v>0</v>
      </c>
      <c r="N101" s="38">
        <f t="shared" si="35"/>
        <v>0</v>
      </c>
      <c r="O101" s="38">
        <f t="shared" si="35"/>
        <v>0</v>
      </c>
      <c r="P101" s="39">
        <f t="shared" si="35"/>
        <v>919881100</v>
      </c>
    </row>
    <row r="102" spans="1:16" s="17" customFormat="1" ht="31.5" customHeight="1">
      <c r="A102" s="48" t="s">
        <v>10</v>
      </c>
      <c r="B102" s="46" t="s">
        <v>10</v>
      </c>
      <c r="C102" s="46" t="s">
        <v>11</v>
      </c>
      <c r="D102" s="46" t="s">
        <v>10</v>
      </c>
      <c r="E102" s="46" t="s">
        <v>10</v>
      </c>
      <c r="F102" s="47" t="s">
        <v>89</v>
      </c>
      <c r="G102" s="38">
        <f>G103</f>
        <v>0</v>
      </c>
      <c r="H102" s="38">
        <f aca="true" t="shared" si="36" ref="H102:P104">H103</f>
        <v>459433080</v>
      </c>
      <c r="I102" s="38">
        <f t="shared" si="36"/>
        <v>0</v>
      </c>
      <c r="J102" s="38">
        <f t="shared" si="36"/>
        <v>4996936</v>
      </c>
      <c r="K102" s="38">
        <f t="shared" si="36"/>
        <v>0</v>
      </c>
      <c r="L102" s="38">
        <f t="shared" si="36"/>
        <v>208279613</v>
      </c>
      <c r="M102" s="38">
        <f t="shared" si="36"/>
        <v>0</v>
      </c>
      <c r="N102" s="38">
        <f t="shared" si="36"/>
        <v>0</v>
      </c>
      <c r="O102" s="38">
        <f t="shared" si="36"/>
        <v>0</v>
      </c>
      <c r="P102" s="39">
        <f t="shared" si="36"/>
        <v>246156531</v>
      </c>
    </row>
    <row r="103" spans="1:16" s="17" customFormat="1" ht="31.5" customHeight="1">
      <c r="A103" s="48" t="s">
        <v>10</v>
      </c>
      <c r="B103" s="46" t="s">
        <v>10</v>
      </c>
      <c r="C103" s="46" t="s">
        <v>10</v>
      </c>
      <c r="D103" s="46" t="s">
        <v>10</v>
      </c>
      <c r="E103" s="46" t="s">
        <v>10</v>
      </c>
      <c r="F103" s="47" t="s">
        <v>90</v>
      </c>
      <c r="G103" s="38">
        <f>G104</f>
        <v>0</v>
      </c>
      <c r="H103" s="38">
        <f t="shared" si="36"/>
        <v>459433080</v>
      </c>
      <c r="I103" s="38">
        <f t="shared" si="36"/>
        <v>0</v>
      </c>
      <c r="J103" s="38">
        <f t="shared" si="36"/>
        <v>4996936</v>
      </c>
      <c r="K103" s="38">
        <f t="shared" si="36"/>
        <v>0</v>
      </c>
      <c r="L103" s="38">
        <f t="shared" si="36"/>
        <v>208279613</v>
      </c>
      <c r="M103" s="38">
        <f t="shared" si="36"/>
        <v>0</v>
      </c>
      <c r="N103" s="38">
        <f t="shared" si="36"/>
        <v>0</v>
      </c>
      <c r="O103" s="38">
        <f t="shared" si="36"/>
        <v>0</v>
      </c>
      <c r="P103" s="39">
        <f t="shared" si="36"/>
        <v>246156531</v>
      </c>
    </row>
    <row r="104" spans="1:16" s="17" customFormat="1" ht="31.5" customHeight="1">
      <c r="A104" s="48" t="s">
        <v>10</v>
      </c>
      <c r="B104" s="46" t="s">
        <v>10</v>
      </c>
      <c r="C104" s="46" t="s">
        <v>10</v>
      </c>
      <c r="D104" s="46" t="s">
        <v>11</v>
      </c>
      <c r="E104" s="46" t="s">
        <v>10</v>
      </c>
      <c r="F104" s="47" t="s">
        <v>37</v>
      </c>
      <c r="G104" s="38">
        <f>G105</f>
        <v>0</v>
      </c>
      <c r="H104" s="38">
        <f t="shared" si="36"/>
        <v>459433080</v>
      </c>
      <c r="I104" s="38">
        <f t="shared" si="36"/>
        <v>0</v>
      </c>
      <c r="J104" s="38">
        <f t="shared" si="36"/>
        <v>4996936</v>
      </c>
      <c r="K104" s="38">
        <f t="shared" si="36"/>
        <v>0</v>
      </c>
      <c r="L104" s="38">
        <f t="shared" si="36"/>
        <v>208279613</v>
      </c>
      <c r="M104" s="38">
        <f t="shared" si="36"/>
        <v>0</v>
      </c>
      <c r="N104" s="38">
        <f t="shared" si="36"/>
        <v>0</v>
      </c>
      <c r="O104" s="38">
        <f t="shared" si="36"/>
        <v>0</v>
      </c>
      <c r="P104" s="39">
        <f t="shared" si="36"/>
        <v>246156531</v>
      </c>
    </row>
    <row r="105" spans="1:16" s="17" customFormat="1" ht="31.5" customHeight="1">
      <c r="A105" s="48" t="s">
        <v>10</v>
      </c>
      <c r="B105" s="46" t="s">
        <v>10</v>
      </c>
      <c r="C105" s="46" t="s">
        <v>10</v>
      </c>
      <c r="D105" s="46" t="s">
        <v>10</v>
      </c>
      <c r="E105" s="46" t="s">
        <v>11</v>
      </c>
      <c r="F105" s="47" t="s">
        <v>53</v>
      </c>
      <c r="G105" s="38">
        <v>0</v>
      </c>
      <c r="H105" s="38">
        <v>459433080</v>
      </c>
      <c r="I105" s="38">
        <v>0</v>
      </c>
      <c r="J105" s="38">
        <v>4996936</v>
      </c>
      <c r="K105" s="38">
        <v>0</v>
      </c>
      <c r="L105" s="38">
        <v>208279613</v>
      </c>
      <c r="M105" s="38">
        <v>0</v>
      </c>
      <c r="N105" s="38">
        <v>0</v>
      </c>
      <c r="O105" s="38">
        <v>0</v>
      </c>
      <c r="P105" s="39">
        <v>246156531</v>
      </c>
    </row>
    <row r="106" spans="1:16" s="17" customFormat="1" ht="31.5" customHeight="1">
      <c r="A106" s="48" t="s">
        <v>10</v>
      </c>
      <c r="B106" s="46" t="s">
        <v>10</v>
      </c>
      <c r="C106" s="46" t="s">
        <v>20</v>
      </c>
      <c r="D106" s="46" t="s">
        <v>10</v>
      </c>
      <c r="E106" s="46" t="s">
        <v>10</v>
      </c>
      <c r="F106" s="47" t="s">
        <v>91</v>
      </c>
      <c r="G106" s="38">
        <f>G107</f>
        <v>0</v>
      </c>
      <c r="H106" s="38">
        <f aca="true" t="shared" si="37" ref="H106:P107">H107</f>
        <v>6765000</v>
      </c>
      <c r="I106" s="38">
        <f t="shared" si="37"/>
        <v>0</v>
      </c>
      <c r="J106" s="38">
        <f t="shared" si="37"/>
        <v>0</v>
      </c>
      <c r="K106" s="38">
        <f t="shared" si="37"/>
        <v>0</v>
      </c>
      <c r="L106" s="38">
        <f t="shared" si="37"/>
        <v>6765000</v>
      </c>
      <c r="M106" s="38">
        <f t="shared" si="37"/>
        <v>0</v>
      </c>
      <c r="N106" s="38">
        <f t="shared" si="37"/>
        <v>0</v>
      </c>
      <c r="O106" s="38">
        <f t="shared" si="37"/>
        <v>0</v>
      </c>
      <c r="P106" s="39">
        <f t="shared" si="37"/>
        <v>0</v>
      </c>
    </row>
    <row r="107" spans="1:16" s="17" customFormat="1" ht="31.5" customHeight="1">
      <c r="A107" s="63" t="s">
        <v>10</v>
      </c>
      <c r="B107" s="64" t="s">
        <v>10</v>
      </c>
      <c r="C107" s="64" t="s">
        <v>10</v>
      </c>
      <c r="D107" s="64" t="s">
        <v>10</v>
      </c>
      <c r="E107" s="64" t="s">
        <v>10</v>
      </c>
      <c r="F107" s="65" t="s">
        <v>92</v>
      </c>
      <c r="G107" s="52">
        <f>G108</f>
        <v>0</v>
      </c>
      <c r="H107" s="52">
        <f t="shared" si="37"/>
        <v>6765000</v>
      </c>
      <c r="I107" s="52">
        <f t="shared" si="37"/>
        <v>0</v>
      </c>
      <c r="J107" s="52">
        <f t="shared" si="37"/>
        <v>0</v>
      </c>
      <c r="K107" s="52">
        <f t="shared" si="37"/>
        <v>0</v>
      </c>
      <c r="L107" s="52">
        <f t="shared" si="37"/>
        <v>6765000</v>
      </c>
      <c r="M107" s="52">
        <f t="shared" si="37"/>
        <v>0</v>
      </c>
      <c r="N107" s="52">
        <f t="shared" si="37"/>
        <v>0</v>
      </c>
      <c r="O107" s="52">
        <f t="shared" si="37"/>
        <v>0</v>
      </c>
      <c r="P107" s="53">
        <f t="shared" si="37"/>
        <v>0</v>
      </c>
    </row>
    <row r="108" spans="1:16" s="17" customFormat="1" ht="31.5" customHeight="1">
      <c r="A108" s="48" t="s">
        <v>10</v>
      </c>
      <c r="B108" s="46" t="s">
        <v>10</v>
      </c>
      <c r="C108" s="46" t="s">
        <v>10</v>
      </c>
      <c r="D108" s="46" t="s">
        <v>11</v>
      </c>
      <c r="E108" s="46" t="s">
        <v>10</v>
      </c>
      <c r="F108" s="47" t="s">
        <v>93</v>
      </c>
      <c r="G108" s="38">
        <v>0</v>
      </c>
      <c r="H108" s="38">
        <v>6765000</v>
      </c>
      <c r="I108" s="38">
        <v>0</v>
      </c>
      <c r="J108" s="38">
        <v>0</v>
      </c>
      <c r="K108" s="38">
        <v>0</v>
      </c>
      <c r="L108" s="38">
        <v>6765000</v>
      </c>
      <c r="M108" s="38">
        <v>0</v>
      </c>
      <c r="N108" s="38">
        <v>0</v>
      </c>
      <c r="O108" s="38">
        <v>0</v>
      </c>
      <c r="P108" s="39">
        <v>0</v>
      </c>
    </row>
    <row r="109" spans="1:16" s="17" customFormat="1" ht="31.5" customHeight="1">
      <c r="A109" s="48" t="s">
        <v>10</v>
      </c>
      <c r="B109" s="46" t="s">
        <v>10</v>
      </c>
      <c r="C109" s="46" t="s">
        <v>19</v>
      </c>
      <c r="D109" s="46" t="s">
        <v>10</v>
      </c>
      <c r="E109" s="46" t="s">
        <v>10</v>
      </c>
      <c r="F109" s="47" t="s">
        <v>94</v>
      </c>
      <c r="G109" s="38">
        <f>G110</f>
        <v>0</v>
      </c>
      <c r="H109" s="38">
        <f aca="true" t="shared" si="38" ref="H109:P111">H110</f>
        <v>407820769</v>
      </c>
      <c r="I109" s="38">
        <f t="shared" si="38"/>
        <v>0</v>
      </c>
      <c r="J109" s="38">
        <f t="shared" si="38"/>
        <v>2304675</v>
      </c>
      <c r="K109" s="38">
        <f t="shared" si="38"/>
        <v>0</v>
      </c>
      <c r="L109" s="38">
        <f t="shared" si="38"/>
        <v>121364962</v>
      </c>
      <c r="M109" s="38">
        <f t="shared" si="38"/>
        <v>0</v>
      </c>
      <c r="N109" s="38">
        <f t="shared" si="38"/>
        <v>0</v>
      </c>
      <c r="O109" s="38">
        <f t="shared" si="38"/>
        <v>0</v>
      </c>
      <c r="P109" s="39">
        <f t="shared" si="38"/>
        <v>284151132</v>
      </c>
    </row>
    <row r="110" spans="1:16" s="17" customFormat="1" ht="31.5" customHeight="1">
      <c r="A110" s="48" t="s">
        <v>10</v>
      </c>
      <c r="B110" s="46" t="s">
        <v>10</v>
      </c>
      <c r="C110" s="46" t="s">
        <v>10</v>
      </c>
      <c r="D110" s="46" t="s">
        <v>10</v>
      </c>
      <c r="E110" s="46" t="s">
        <v>10</v>
      </c>
      <c r="F110" s="47" t="s">
        <v>92</v>
      </c>
      <c r="G110" s="38">
        <f>G111</f>
        <v>0</v>
      </c>
      <c r="H110" s="38">
        <f t="shared" si="38"/>
        <v>407820769</v>
      </c>
      <c r="I110" s="38">
        <f t="shared" si="38"/>
        <v>0</v>
      </c>
      <c r="J110" s="38">
        <f t="shared" si="38"/>
        <v>2304675</v>
      </c>
      <c r="K110" s="38">
        <f t="shared" si="38"/>
        <v>0</v>
      </c>
      <c r="L110" s="38">
        <f t="shared" si="38"/>
        <v>121364962</v>
      </c>
      <c r="M110" s="38">
        <f t="shared" si="38"/>
        <v>0</v>
      </c>
      <c r="N110" s="38">
        <f t="shared" si="38"/>
        <v>0</v>
      </c>
      <c r="O110" s="38">
        <f t="shared" si="38"/>
        <v>0</v>
      </c>
      <c r="P110" s="39">
        <f t="shared" si="38"/>
        <v>284151132</v>
      </c>
    </row>
    <row r="111" spans="1:16" s="17" customFormat="1" ht="31.5" customHeight="1">
      <c r="A111" s="48" t="s">
        <v>10</v>
      </c>
      <c r="B111" s="46" t="s">
        <v>10</v>
      </c>
      <c r="C111" s="46" t="s">
        <v>10</v>
      </c>
      <c r="D111" s="46" t="s">
        <v>11</v>
      </c>
      <c r="E111" s="46" t="s">
        <v>10</v>
      </c>
      <c r="F111" s="47" t="s">
        <v>37</v>
      </c>
      <c r="G111" s="38">
        <f>G112</f>
        <v>0</v>
      </c>
      <c r="H111" s="38">
        <f t="shared" si="38"/>
        <v>407820769</v>
      </c>
      <c r="I111" s="38">
        <f t="shared" si="38"/>
        <v>0</v>
      </c>
      <c r="J111" s="38">
        <f t="shared" si="38"/>
        <v>2304675</v>
      </c>
      <c r="K111" s="38">
        <f t="shared" si="38"/>
        <v>0</v>
      </c>
      <c r="L111" s="38">
        <f t="shared" si="38"/>
        <v>121364962</v>
      </c>
      <c r="M111" s="38">
        <f t="shared" si="38"/>
        <v>0</v>
      </c>
      <c r="N111" s="38">
        <f t="shared" si="38"/>
        <v>0</v>
      </c>
      <c r="O111" s="38">
        <f t="shared" si="38"/>
        <v>0</v>
      </c>
      <c r="P111" s="39">
        <f t="shared" si="38"/>
        <v>284151132</v>
      </c>
    </row>
    <row r="112" spans="1:16" s="17" customFormat="1" ht="31.5" customHeight="1">
      <c r="A112" s="48" t="s">
        <v>10</v>
      </c>
      <c r="B112" s="46" t="s">
        <v>10</v>
      </c>
      <c r="C112" s="46" t="s">
        <v>10</v>
      </c>
      <c r="D112" s="46" t="s">
        <v>10</v>
      </c>
      <c r="E112" s="46" t="s">
        <v>11</v>
      </c>
      <c r="F112" s="47" t="s">
        <v>95</v>
      </c>
      <c r="G112" s="38">
        <v>0</v>
      </c>
      <c r="H112" s="38">
        <v>407820769</v>
      </c>
      <c r="I112" s="38">
        <v>0</v>
      </c>
      <c r="J112" s="38">
        <v>2304675</v>
      </c>
      <c r="K112" s="38">
        <v>0</v>
      </c>
      <c r="L112" s="38">
        <v>121364962</v>
      </c>
      <c r="M112" s="38">
        <v>0</v>
      </c>
      <c r="N112" s="38">
        <v>0</v>
      </c>
      <c r="O112" s="38">
        <v>0</v>
      </c>
      <c r="P112" s="39">
        <v>284151132</v>
      </c>
    </row>
    <row r="113" spans="1:16" s="17" customFormat="1" ht="31.5" customHeight="1">
      <c r="A113" s="48" t="s">
        <v>10</v>
      </c>
      <c r="B113" s="46" t="s">
        <v>10</v>
      </c>
      <c r="C113" s="46" t="s">
        <v>25</v>
      </c>
      <c r="D113" s="46" t="s">
        <v>10</v>
      </c>
      <c r="E113" s="46" t="s">
        <v>10</v>
      </c>
      <c r="F113" s="47" t="s">
        <v>96</v>
      </c>
      <c r="G113" s="38">
        <f>G114</f>
        <v>0</v>
      </c>
      <c r="H113" s="38">
        <f aca="true" t="shared" si="39" ref="H113:P113">H114</f>
        <v>787249715</v>
      </c>
      <c r="I113" s="38">
        <f t="shared" si="39"/>
        <v>0</v>
      </c>
      <c r="J113" s="38">
        <f t="shared" si="39"/>
        <v>4945263</v>
      </c>
      <c r="K113" s="38">
        <f t="shared" si="39"/>
        <v>0</v>
      </c>
      <c r="L113" s="38">
        <f t="shared" si="39"/>
        <v>392731015</v>
      </c>
      <c r="M113" s="38">
        <f t="shared" si="39"/>
        <v>0</v>
      </c>
      <c r="N113" s="38">
        <f t="shared" si="39"/>
        <v>0</v>
      </c>
      <c r="O113" s="38">
        <f t="shared" si="39"/>
        <v>0</v>
      </c>
      <c r="P113" s="39">
        <f t="shared" si="39"/>
        <v>389573437</v>
      </c>
    </row>
    <row r="114" spans="1:16" s="17" customFormat="1" ht="31.5" customHeight="1">
      <c r="A114" s="48" t="s">
        <v>10</v>
      </c>
      <c r="B114" s="46" t="s">
        <v>10</v>
      </c>
      <c r="C114" s="46" t="s">
        <v>10</v>
      </c>
      <c r="D114" s="46" t="s">
        <v>10</v>
      </c>
      <c r="E114" s="46" t="s">
        <v>10</v>
      </c>
      <c r="F114" s="47" t="s">
        <v>97</v>
      </c>
      <c r="G114" s="38">
        <f>G115+G117</f>
        <v>0</v>
      </c>
      <c r="H114" s="38">
        <f aca="true" t="shared" si="40" ref="H114:P114">H115+H117</f>
        <v>787249715</v>
      </c>
      <c r="I114" s="38">
        <f t="shared" si="40"/>
        <v>0</v>
      </c>
      <c r="J114" s="38">
        <f t="shared" si="40"/>
        <v>4945263</v>
      </c>
      <c r="K114" s="38">
        <f t="shared" si="40"/>
        <v>0</v>
      </c>
      <c r="L114" s="38">
        <f t="shared" si="40"/>
        <v>392731015</v>
      </c>
      <c r="M114" s="38">
        <f t="shared" si="40"/>
        <v>0</v>
      </c>
      <c r="N114" s="38">
        <f t="shared" si="40"/>
        <v>0</v>
      </c>
      <c r="O114" s="38">
        <f t="shared" si="40"/>
        <v>0</v>
      </c>
      <c r="P114" s="39">
        <f t="shared" si="40"/>
        <v>389573437</v>
      </c>
    </row>
    <row r="115" spans="1:16" s="17" customFormat="1" ht="31.5" customHeight="1">
      <c r="A115" s="48" t="s">
        <v>10</v>
      </c>
      <c r="B115" s="46" t="s">
        <v>10</v>
      </c>
      <c r="C115" s="46" t="s">
        <v>10</v>
      </c>
      <c r="D115" s="46" t="s">
        <v>11</v>
      </c>
      <c r="E115" s="46" t="s">
        <v>10</v>
      </c>
      <c r="F115" s="47" t="s">
        <v>37</v>
      </c>
      <c r="G115" s="38">
        <f>G116</f>
        <v>0</v>
      </c>
      <c r="H115" s="38">
        <f aca="true" t="shared" si="41" ref="H115:P115">H116</f>
        <v>494826093</v>
      </c>
      <c r="I115" s="38">
        <f t="shared" si="41"/>
        <v>0</v>
      </c>
      <c r="J115" s="38">
        <f t="shared" si="41"/>
        <v>4322266</v>
      </c>
      <c r="K115" s="38">
        <f t="shared" si="41"/>
        <v>0</v>
      </c>
      <c r="L115" s="38">
        <f t="shared" si="41"/>
        <v>233661467</v>
      </c>
      <c r="M115" s="38">
        <f t="shared" si="41"/>
        <v>0</v>
      </c>
      <c r="N115" s="38">
        <f t="shared" si="41"/>
        <v>0</v>
      </c>
      <c r="O115" s="38">
        <f t="shared" si="41"/>
        <v>0</v>
      </c>
      <c r="P115" s="39">
        <f t="shared" si="41"/>
        <v>256842360</v>
      </c>
    </row>
    <row r="116" spans="1:16" s="17" customFormat="1" ht="31.5" customHeight="1">
      <c r="A116" s="48" t="s">
        <v>10</v>
      </c>
      <c r="B116" s="46" t="s">
        <v>10</v>
      </c>
      <c r="C116" s="46" t="s">
        <v>10</v>
      </c>
      <c r="D116" s="46" t="s">
        <v>10</v>
      </c>
      <c r="E116" s="46" t="s">
        <v>11</v>
      </c>
      <c r="F116" s="47" t="s">
        <v>98</v>
      </c>
      <c r="G116" s="38">
        <v>0</v>
      </c>
      <c r="H116" s="38">
        <v>494826093</v>
      </c>
      <c r="I116" s="38">
        <v>0</v>
      </c>
      <c r="J116" s="38">
        <v>4322266</v>
      </c>
      <c r="K116" s="38">
        <v>0</v>
      </c>
      <c r="L116" s="38">
        <v>233661467</v>
      </c>
      <c r="M116" s="38">
        <v>0</v>
      </c>
      <c r="N116" s="38">
        <v>0</v>
      </c>
      <c r="O116" s="38">
        <v>0</v>
      </c>
      <c r="P116" s="39">
        <v>256842360</v>
      </c>
    </row>
    <row r="117" spans="1:16" s="17" customFormat="1" ht="31.5" customHeight="1">
      <c r="A117" s="48" t="s">
        <v>10</v>
      </c>
      <c r="B117" s="46" t="s">
        <v>10</v>
      </c>
      <c r="C117" s="46" t="s">
        <v>10</v>
      </c>
      <c r="D117" s="46" t="s">
        <v>20</v>
      </c>
      <c r="E117" s="46" t="s">
        <v>10</v>
      </c>
      <c r="F117" s="47" t="s">
        <v>124</v>
      </c>
      <c r="G117" s="38">
        <v>0</v>
      </c>
      <c r="H117" s="38">
        <v>292423622</v>
      </c>
      <c r="I117" s="38">
        <v>0</v>
      </c>
      <c r="J117" s="38">
        <v>622997</v>
      </c>
      <c r="K117" s="38">
        <v>0</v>
      </c>
      <c r="L117" s="38">
        <v>159069548</v>
      </c>
      <c r="M117" s="38">
        <v>0</v>
      </c>
      <c r="N117" s="38">
        <v>0</v>
      </c>
      <c r="O117" s="38">
        <v>0</v>
      </c>
      <c r="P117" s="39">
        <v>132731077</v>
      </c>
    </row>
    <row r="118" spans="1:16" s="17" customFormat="1" ht="31.5" customHeight="1">
      <c r="A118" s="48" t="s">
        <v>10</v>
      </c>
      <c r="B118" s="46" t="s">
        <v>24</v>
      </c>
      <c r="C118" s="46" t="s">
        <v>10</v>
      </c>
      <c r="D118" s="46" t="s">
        <v>10</v>
      </c>
      <c r="E118" s="46" t="s">
        <v>10</v>
      </c>
      <c r="F118" s="47" t="s">
        <v>99</v>
      </c>
      <c r="G118" s="38">
        <f>G119</f>
        <v>806636787</v>
      </c>
      <c r="H118" s="38">
        <f aca="true" t="shared" si="42" ref="H118:P120">H119</f>
        <v>0</v>
      </c>
      <c r="I118" s="38">
        <f t="shared" si="42"/>
        <v>2110576</v>
      </c>
      <c r="J118" s="38">
        <f t="shared" si="42"/>
        <v>0</v>
      </c>
      <c r="K118" s="38">
        <f t="shared" si="42"/>
        <v>773415893</v>
      </c>
      <c r="L118" s="38">
        <f t="shared" si="42"/>
        <v>0</v>
      </c>
      <c r="M118" s="38">
        <f t="shared" si="42"/>
        <v>0</v>
      </c>
      <c r="N118" s="38">
        <f t="shared" si="42"/>
        <v>0</v>
      </c>
      <c r="O118" s="38">
        <f t="shared" si="42"/>
        <v>31110318</v>
      </c>
      <c r="P118" s="39">
        <f t="shared" si="42"/>
        <v>0</v>
      </c>
    </row>
    <row r="119" spans="1:16" s="17" customFormat="1" ht="31.5" customHeight="1">
      <c r="A119" s="48" t="s">
        <v>10</v>
      </c>
      <c r="B119" s="46" t="s">
        <v>10</v>
      </c>
      <c r="C119" s="46" t="s">
        <v>11</v>
      </c>
      <c r="D119" s="46" t="s">
        <v>10</v>
      </c>
      <c r="E119" s="46" t="s">
        <v>10</v>
      </c>
      <c r="F119" s="47" t="s">
        <v>100</v>
      </c>
      <c r="G119" s="38">
        <f>G120</f>
        <v>806636787</v>
      </c>
      <c r="H119" s="38">
        <f t="shared" si="42"/>
        <v>0</v>
      </c>
      <c r="I119" s="38">
        <f t="shared" si="42"/>
        <v>2110576</v>
      </c>
      <c r="J119" s="38">
        <f t="shared" si="42"/>
        <v>0</v>
      </c>
      <c r="K119" s="38">
        <f t="shared" si="42"/>
        <v>773415893</v>
      </c>
      <c r="L119" s="38">
        <f t="shared" si="42"/>
        <v>0</v>
      </c>
      <c r="M119" s="38">
        <f t="shared" si="42"/>
        <v>0</v>
      </c>
      <c r="N119" s="38">
        <f t="shared" si="42"/>
        <v>0</v>
      </c>
      <c r="O119" s="38">
        <f t="shared" si="42"/>
        <v>31110318</v>
      </c>
      <c r="P119" s="39">
        <f t="shared" si="42"/>
        <v>0</v>
      </c>
    </row>
    <row r="120" spans="1:16" s="17" customFormat="1" ht="31.5" customHeight="1">
      <c r="A120" s="48" t="s">
        <v>10</v>
      </c>
      <c r="B120" s="46" t="s">
        <v>10</v>
      </c>
      <c r="C120" s="46" t="s">
        <v>10</v>
      </c>
      <c r="D120" s="46" t="s">
        <v>10</v>
      </c>
      <c r="E120" s="46" t="s">
        <v>10</v>
      </c>
      <c r="F120" s="47" t="s">
        <v>47</v>
      </c>
      <c r="G120" s="38">
        <f>G121</f>
        <v>806636787</v>
      </c>
      <c r="H120" s="38">
        <f t="shared" si="42"/>
        <v>0</v>
      </c>
      <c r="I120" s="38">
        <f t="shared" si="42"/>
        <v>2110576</v>
      </c>
      <c r="J120" s="38">
        <f t="shared" si="42"/>
        <v>0</v>
      </c>
      <c r="K120" s="38">
        <f t="shared" si="42"/>
        <v>773415893</v>
      </c>
      <c r="L120" s="38">
        <f t="shared" si="42"/>
        <v>0</v>
      </c>
      <c r="M120" s="38">
        <f t="shared" si="42"/>
        <v>0</v>
      </c>
      <c r="N120" s="38">
        <f t="shared" si="42"/>
        <v>0</v>
      </c>
      <c r="O120" s="38">
        <f t="shared" si="42"/>
        <v>31110318</v>
      </c>
      <c r="P120" s="39">
        <f t="shared" si="42"/>
        <v>0</v>
      </c>
    </row>
    <row r="121" spans="1:16" s="17" customFormat="1" ht="31.5" customHeight="1">
      <c r="A121" s="48" t="s">
        <v>10</v>
      </c>
      <c r="B121" s="46" t="s">
        <v>10</v>
      </c>
      <c r="C121" s="46" t="s">
        <v>10</v>
      </c>
      <c r="D121" s="46" t="s">
        <v>11</v>
      </c>
      <c r="E121" s="46" t="s">
        <v>10</v>
      </c>
      <c r="F121" s="47" t="s">
        <v>48</v>
      </c>
      <c r="G121" s="38">
        <f>G122+G123</f>
        <v>806636787</v>
      </c>
      <c r="H121" s="38">
        <f aca="true" t="shared" si="43" ref="H121:P121">H122+H123</f>
        <v>0</v>
      </c>
      <c r="I121" s="38">
        <f t="shared" si="43"/>
        <v>2110576</v>
      </c>
      <c r="J121" s="38">
        <f t="shared" si="43"/>
        <v>0</v>
      </c>
      <c r="K121" s="38">
        <f t="shared" si="43"/>
        <v>773415893</v>
      </c>
      <c r="L121" s="38">
        <f t="shared" si="43"/>
        <v>0</v>
      </c>
      <c r="M121" s="38">
        <f t="shared" si="43"/>
        <v>0</v>
      </c>
      <c r="N121" s="38">
        <f t="shared" si="43"/>
        <v>0</v>
      </c>
      <c r="O121" s="38">
        <f t="shared" si="43"/>
        <v>31110318</v>
      </c>
      <c r="P121" s="39">
        <f t="shared" si="43"/>
        <v>0</v>
      </c>
    </row>
    <row r="122" spans="1:16" s="17" customFormat="1" ht="31.5" customHeight="1">
      <c r="A122" s="48" t="s">
        <v>10</v>
      </c>
      <c r="B122" s="46" t="s">
        <v>10</v>
      </c>
      <c r="C122" s="46" t="s">
        <v>10</v>
      </c>
      <c r="D122" s="46" t="s">
        <v>10</v>
      </c>
      <c r="E122" s="46" t="s">
        <v>11</v>
      </c>
      <c r="F122" s="47" t="s">
        <v>49</v>
      </c>
      <c r="G122" s="38">
        <v>45175068</v>
      </c>
      <c r="H122" s="38">
        <v>0</v>
      </c>
      <c r="I122" s="38">
        <v>684840</v>
      </c>
      <c r="J122" s="38">
        <v>0</v>
      </c>
      <c r="K122" s="38">
        <v>36860031</v>
      </c>
      <c r="L122" s="38">
        <v>0</v>
      </c>
      <c r="M122" s="38">
        <v>0</v>
      </c>
      <c r="N122" s="38">
        <v>0</v>
      </c>
      <c r="O122" s="38">
        <v>7630197</v>
      </c>
      <c r="P122" s="39">
        <v>0</v>
      </c>
    </row>
    <row r="123" spans="1:16" s="17" customFormat="1" ht="31.5" customHeight="1">
      <c r="A123" s="48" t="s">
        <v>10</v>
      </c>
      <c r="B123" s="46" t="s">
        <v>10</v>
      </c>
      <c r="C123" s="46" t="s">
        <v>10</v>
      </c>
      <c r="D123" s="46" t="s">
        <v>10</v>
      </c>
      <c r="E123" s="46" t="s">
        <v>20</v>
      </c>
      <c r="F123" s="47" t="s">
        <v>101</v>
      </c>
      <c r="G123" s="38">
        <v>761461719</v>
      </c>
      <c r="H123" s="38">
        <v>0</v>
      </c>
      <c r="I123" s="38">
        <v>1425736</v>
      </c>
      <c r="J123" s="38">
        <v>0</v>
      </c>
      <c r="K123" s="38">
        <v>736555862</v>
      </c>
      <c r="L123" s="38">
        <v>0</v>
      </c>
      <c r="M123" s="38">
        <v>0</v>
      </c>
      <c r="N123" s="38">
        <v>0</v>
      </c>
      <c r="O123" s="38">
        <v>23480121</v>
      </c>
      <c r="P123" s="39">
        <v>0</v>
      </c>
    </row>
    <row r="124" spans="1:16" s="17" customFormat="1" ht="31.5" customHeight="1">
      <c r="A124" s="48" t="s">
        <v>10</v>
      </c>
      <c r="B124" s="46" t="s">
        <v>23</v>
      </c>
      <c r="C124" s="46" t="s">
        <v>10</v>
      </c>
      <c r="D124" s="46" t="s">
        <v>10</v>
      </c>
      <c r="E124" s="46" t="s">
        <v>10</v>
      </c>
      <c r="F124" s="47" t="s">
        <v>102</v>
      </c>
      <c r="G124" s="38">
        <f>G125+G131</f>
        <v>8625000</v>
      </c>
      <c r="H124" s="38">
        <f aca="true" t="shared" si="44" ref="H124:P124">H125+H131</f>
        <v>175089395</v>
      </c>
      <c r="I124" s="38">
        <f t="shared" si="44"/>
        <v>0</v>
      </c>
      <c r="J124" s="38">
        <f t="shared" si="44"/>
        <v>12172174</v>
      </c>
      <c r="K124" s="38">
        <f t="shared" si="44"/>
        <v>7093173</v>
      </c>
      <c r="L124" s="38">
        <f t="shared" si="44"/>
        <v>101533897</v>
      </c>
      <c r="M124" s="38">
        <f t="shared" si="44"/>
        <v>2084000</v>
      </c>
      <c r="N124" s="67">
        <f t="shared" si="44"/>
        <v>-2084000</v>
      </c>
      <c r="O124" s="38">
        <f t="shared" si="44"/>
        <v>3615827</v>
      </c>
      <c r="P124" s="39">
        <f t="shared" si="44"/>
        <v>59299324</v>
      </c>
    </row>
    <row r="125" spans="1:16" s="17" customFormat="1" ht="31.5" customHeight="1">
      <c r="A125" s="48" t="s">
        <v>10</v>
      </c>
      <c r="B125" s="46" t="s">
        <v>10</v>
      </c>
      <c r="C125" s="46" t="s">
        <v>11</v>
      </c>
      <c r="D125" s="46" t="s">
        <v>10</v>
      </c>
      <c r="E125" s="46" t="s">
        <v>10</v>
      </c>
      <c r="F125" s="47" t="s">
        <v>103</v>
      </c>
      <c r="G125" s="38">
        <f>G126</f>
        <v>8625000</v>
      </c>
      <c r="H125" s="38">
        <f aca="true" t="shared" si="45" ref="H125:P125">H126</f>
        <v>127672395</v>
      </c>
      <c r="I125" s="38">
        <f t="shared" si="45"/>
        <v>0</v>
      </c>
      <c r="J125" s="38">
        <f t="shared" si="45"/>
        <v>12172174</v>
      </c>
      <c r="K125" s="38">
        <f t="shared" si="45"/>
        <v>7093173</v>
      </c>
      <c r="L125" s="38">
        <f t="shared" si="45"/>
        <v>63616897</v>
      </c>
      <c r="M125" s="38">
        <f t="shared" si="45"/>
        <v>2084000</v>
      </c>
      <c r="N125" s="67">
        <f t="shared" si="45"/>
        <v>-2084000</v>
      </c>
      <c r="O125" s="38">
        <f t="shared" si="45"/>
        <v>3615827</v>
      </c>
      <c r="P125" s="39">
        <f t="shared" si="45"/>
        <v>49799324</v>
      </c>
    </row>
    <row r="126" spans="1:16" s="17" customFormat="1" ht="31.5" customHeight="1">
      <c r="A126" s="48" t="s">
        <v>10</v>
      </c>
      <c r="B126" s="46" t="s">
        <v>10</v>
      </c>
      <c r="C126" s="46" t="s">
        <v>10</v>
      </c>
      <c r="D126" s="46" t="s">
        <v>10</v>
      </c>
      <c r="E126" s="46" t="s">
        <v>10</v>
      </c>
      <c r="F126" s="47" t="s">
        <v>33</v>
      </c>
      <c r="G126" s="38">
        <f>G127+G129</f>
        <v>8625000</v>
      </c>
      <c r="H126" s="38">
        <f aca="true" t="shared" si="46" ref="H126:P126">H127+H129</f>
        <v>127672395</v>
      </c>
      <c r="I126" s="38">
        <f t="shared" si="46"/>
        <v>0</v>
      </c>
      <c r="J126" s="38">
        <f t="shared" si="46"/>
        <v>12172174</v>
      </c>
      <c r="K126" s="38">
        <f t="shared" si="46"/>
        <v>7093173</v>
      </c>
      <c r="L126" s="38">
        <f t="shared" si="46"/>
        <v>63616897</v>
      </c>
      <c r="M126" s="38">
        <f t="shared" si="46"/>
        <v>2084000</v>
      </c>
      <c r="N126" s="67">
        <f t="shared" si="46"/>
        <v>-2084000</v>
      </c>
      <c r="O126" s="38">
        <f t="shared" si="46"/>
        <v>3615827</v>
      </c>
      <c r="P126" s="39">
        <f t="shared" si="46"/>
        <v>49799324</v>
      </c>
    </row>
    <row r="127" spans="1:16" s="17" customFormat="1" ht="31.5" customHeight="1">
      <c r="A127" s="63" t="s">
        <v>10</v>
      </c>
      <c r="B127" s="64" t="s">
        <v>10</v>
      </c>
      <c r="C127" s="64" t="s">
        <v>10</v>
      </c>
      <c r="D127" s="64" t="s">
        <v>11</v>
      </c>
      <c r="E127" s="64" t="s">
        <v>10</v>
      </c>
      <c r="F127" s="65" t="s">
        <v>32</v>
      </c>
      <c r="G127" s="52">
        <f>G128</f>
        <v>8625000</v>
      </c>
      <c r="H127" s="52">
        <f aca="true" t="shared" si="47" ref="H127:P127">H128</f>
        <v>45723945</v>
      </c>
      <c r="I127" s="52">
        <f t="shared" si="47"/>
        <v>0</v>
      </c>
      <c r="J127" s="52">
        <f t="shared" si="47"/>
        <v>580000</v>
      </c>
      <c r="K127" s="52">
        <f t="shared" si="47"/>
        <v>7093173</v>
      </c>
      <c r="L127" s="52">
        <f t="shared" si="47"/>
        <v>37564945</v>
      </c>
      <c r="M127" s="52">
        <f t="shared" si="47"/>
        <v>2084000</v>
      </c>
      <c r="N127" s="70">
        <f t="shared" si="47"/>
        <v>-2084000</v>
      </c>
      <c r="O127" s="52">
        <f t="shared" si="47"/>
        <v>3615827</v>
      </c>
      <c r="P127" s="53">
        <f t="shared" si="47"/>
        <v>5495000</v>
      </c>
    </row>
    <row r="128" spans="1:16" s="17" customFormat="1" ht="31.5" customHeight="1">
      <c r="A128" s="48" t="s">
        <v>10</v>
      </c>
      <c r="B128" s="46" t="s">
        <v>10</v>
      </c>
      <c r="C128" s="46" t="s">
        <v>10</v>
      </c>
      <c r="D128" s="46" t="s">
        <v>10</v>
      </c>
      <c r="E128" s="46" t="s">
        <v>20</v>
      </c>
      <c r="F128" s="47" t="s">
        <v>34</v>
      </c>
      <c r="G128" s="38">
        <v>8625000</v>
      </c>
      <c r="H128" s="38">
        <v>45723945</v>
      </c>
      <c r="I128" s="38">
        <v>0</v>
      </c>
      <c r="J128" s="38">
        <v>580000</v>
      </c>
      <c r="K128" s="38">
        <v>7093173</v>
      </c>
      <c r="L128" s="38">
        <v>37564945</v>
      </c>
      <c r="M128" s="38">
        <v>2084000</v>
      </c>
      <c r="N128" s="69">
        <v>-2084000</v>
      </c>
      <c r="O128" s="38">
        <v>3615827</v>
      </c>
      <c r="P128" s="39">
        <v>5495000</v>
      </c>
    </row>
    <row r="129" spans="1:16" s="17" customFormat="1" ht="31.5" customHeight="1">
      <c r="A129" s="48" t="s">
        <v>10</v>
      </c>
      <c r="B129" s="46" t="s">
        <v>10</v>
      </c>
      <c r="C129" s="46" t="s">
        <v>10</v>
      </c>
      <c r="D129" s="46" t="s">
        <v>20</v>
      </c>
      <c r="E129" s="46" t="s">
        <v>10</v>
      </c>
      <c r="F129" s="47" t="s">
        <v>37</v>
      </c>
      <c r="G129" s="38">
        <f>G130</f>
        <v>0</v>
      </c>
      <c r="H129" s="38">
        <f aca="true" t="shared" si="48" ref="H129:P129">H130</f>
        <v>81948450</v>
      </c>
      <c r="I129" s="38">
        <f t="shared" si="48"/>
        <v>0</v>
      </c>
      <c r="J129" s="38">
        <f t="shared" si="48"/>
        <v>11592174</v>
      </c>
      <c r="K129" s="38">
        <f t="shared" si="48"/>
        <v>0</v>
      </c>
      <c r="L129" s="38">
        <f t="shared" si="48"/>
        <v>26051952</v>
      </c>
      <c r="M129" s="38">
        <f t="shared" si="48"/>
        <v>0</v>
      </c>
      <c r="N129" s="38">
        <f t="shared" si="48"/>
        <v>0</v>
      </c>
      <c r="O129" s="38">
        <f t="shared" si="48"/>
        <v>0</v>
      </c>
      <c r="P129" s="39">
        <f t="shared" si="48"/>
        <v>44304324</v>
      </c>
    </row>
    <row r="130" spans="1:16" s="17" customFormat="1" ht="31.5" customHeight="1">
      <c r="A130" s="48" t="s">
        <v>10</v>
      </c>
      <c r="B130" s="46" t="s">
        <v>10</v>
      </c>
      <c r="C130" s="46" t="s">
        <v>10</v>
      </c>
      <c r="D130" s="46" t="s">
        <v>10</v>
      </c>
      <c r="E130" s="46" t="s">
        <v>11</v>
      </c>
      <c r="F130" s="47" t="s">
        <v>104</v>
      </c>
      <c r="G130" s="38">
        <v>0</v>
      </c>
      <c r="H130" s="38">
        <v>81948450</v>
      </c>
      <c r="I130" s="38">
        <v>0</v>
      </c>
      <c r="J130" s="38">
        <v>11592174</v>
      </c>
      <c r="K130" s="38">
        <v>0</v>
      </c>
      <c r="L130" s="38">
        <v>26051952</v>
      </c>
      <c r="M130" s="38">
        <v>0</v>
      </c>
      <c r="N130" s="38">
        <v>0</v>
      </c>
      <c r="O130" s="38">
        <v>0</v>
      </c>
      <c r="P130" s="39">
        <v>44304324</v>
      </c>
    </row>
    <row r="131" spans="1:16" s="17" customFormat="1" ht="31.5" customHeight="1">
      <c r="A131" s="48" t="s">
        <v>10</v>
      </c>
      <c r="B131" s="46" t="s">
        <v>10</v>
      </c>
      <c r="C131" s="46" t="s">
        <v>19</v>
      </c>
      <c r="D131" s="46" t="s">
        <v>10</v>
      </c>
      <c r="E131" s="46" t="s">
        <v>10</v>
      </c>
      <c r="F131" s="47" t="s">
        <v>105</v>
      </c>
      <c r="G131" s="38">
        <f>G132</f>
        <v>0</v>
      </c>
      <c r="H131" s="38">
        <f aca="true" t="shared" si="49" ref="H131:P133">H132</f>
        <v>47417000</v>
      </c>
      <c r="I131" s="38">
        <f t="shared" si="49"/>
        <v>0</v>
      </c>
      <c r="J131" s="38">
        <f t="shared" si="49"/>
        <v>0</v>
      </c>
      <c r="K131" s="38">
        <f t="shared" si="49"/>
        <v>0</v>
      </c>
      <c r="L131" s="38">
        <f t="shared" si="49"/>
        <v>37917000</v>
      </c>
      <c r="M131" s="38">
        <f t="shared" si="49"/>
        <v>0</v>
      </c>
      <c r="N131" s="38">
        <f t="shared" si="49"/>
        <v>0</v>
      </c>
      <c r="O131" s="38">
        <f t="shared" si="49"/>
        <v>0</v>
      </c>
      <c r="P131" s="39">
        <f t="shared" si="49"/>
        <v>9500000</v>
      </c>
    </row>
    <row r="132" spans="1:16" s="17" customFormat="1" ht="31.5" customHeight="1">
      <c r="A132" s="48" t="s">
        <v>10</v>
      </c>
      <c r="B132" s="46" t="s">
        <v>10</v>
      </c>
      <c r="C132" s="46" t="s">
        <v>10</v>
      </c>
      <c r="D132" s="46" t="s">
        <v>10</v>
      </c>
      <c r="E132" s="46" t="s">
        <v>10</v>
      </c>
      <c r="F132" s="47" t="s">
        <v>33</v>
      </c>
      <c r="G132" s="38">
        <f>G133</f>
        <v>0</v>
      </c>
      <c r="H132" s="38">
        <f t="shared" si="49"/>
        <v>47417000</v>
      </c>
      <c r="I132" s="38">
        <f t="shared" si="49"/>
        <v>0</v>
      </c>
      <c r="J132" s="38">
        <f t="shared" si="49"/>
        <v>0</v>
      </c>
      <c r="K132" s="38">
        <f t="shared" si="49"/>
        <v>0</v>
      </c>
      <c r="L132" s="38">
        <f t="shared" si="49"/>
        <v>37917000</v>
      </c>
      <c r="M132" s="38">
        <f t="shared" si="49"/>
        <v>0</v>
      </c>
      <c r="N132" s="38">
        <f t="shared" si="49"/>
        <v>0</v>
      </c>
      <c r="O132" s="38">
        <f t="shared" si="49"/>
        <v>0</v>
      </c>
      <c r="P132" s="39">
        <f t="shared" si="49"/>
        <v>9500000</v>
      </c>
    </row>
    <row r="133" spans="1:16" s="17" customFormat="1" ht="31.5" customHeight="1">
      <c r="A133" s="48" t="s">
        <v>10</v>
      </c>
      <c r="B133" s="46" t="s">
        <v>10</v>
      </c>
      <c r="C133" s="46" t="s">
        <v>10</v>
      </c>
      <c r="D133" s="46" t="s">
        <v>11</v>
      </c>
      <c r="E133" s="46" t="s">
        <v>10</v>
      </c>
      <c r="F133" s="47" t="s">
        <v>32</v>
      </c>
      <c r="G133" s="38">
        <f>G134</f>
        <v>0</v>
      </c>
      <c r="H133" s="38">
        <f t="shared" si="49"/>
        <v>47417000</v>
      </c>
      <c r="I133" s="38">
        <f t="shared" si="49"/>
        <v>0</v>
      </c>
      <c r="J133" s="38">
        <f t="shared" si="49"/>
        <v>0</v>
      </c>
      <c r="K133" s="38">
        <f t="shared" si="49"/>
        <v>0</v>
      </c>
      <c r="L133" s="38">
        <f t="shared" si="49"/>
        <v>37917000</v>
      </c>
      <c r="M133" s="38">
        <f t="shared" si="49"/>
        <v>0</v>
      </c>
      <c r="N133" s="38">
        <f t="shared" si="49"/>
        <v>0</v>
      </c>
      <c r="O133" s="38">
        <f t="shared" si="49"/>
        <v>0</v>
      </c>
      <c r="P133" s="39">
        <f t="shared" si="49"/>
        <v>9500000</v>
      </c>
    </row>
    <row r="134" spans="1:16" s="17" customFormat="1" ht="31.5" customHeight="1">
      <c r="A134" s="48" t="s">
        <v>10</v>
      </c>
      <c r="B134" s="46" t="s">
        <v>10</v>
      </c>
      <c r="C134" s="46" t="s">
        <v>10</v>
      </c>
      <c r="D134" s="46" t="s">
        <v>10</v>
      </c>
      <c r="E134" s="46" t="s">
        <v>11</v>
      </c>
      <c r="F134" s="47" t="s">
        <v>34</v>
      </c>
      <c r="G134" s="38">
        <v>0</v>
      </c>
      <c r="H134" s="38">
        <v>47417000</v>
      </c>
      <c r="I134" s="38">
        <v>0</v>
      </c>
      <c r="J134" s="38">
        <v>0</v>
      </c>
      <c r="K134" s="38">
        <v>0</v>
      </c>
      <c r="L134" s="38">
        <v>37917000</v>
      </c>
      <c r="M134" s="38">
        <v>0</v>
      </c>
      <c r="N134" s="38">
        <v>0</v>
      </c>
      <c r="O134" s="38">
        <v>0</v>
      </c>
      <c r="P134" s="39">
        <v>9500000</v>
      </c>
    </row>
    <row r="135" spans="1:16" s="17" customFormat="1" ht="31.5" customHeight="1">
      <c r="A135" s="48" t="s">
        <v>10</v>
      </c>
      <c r="B135" s="46" t="s">
        <v>21</v>
      </c>
      <c r="C135" s="46" t="s">
        <v>10</v>
      </c>
      <c r="D135" s="46" t="s">
        <v>10</v>
      </c>
      <c r="E135" s="46" t="s">
        <v>10</v>
      </c>
      <c r="F135" s="47" t="s">
        <v>106</v>
      </c>
      <c r="G135" s="38">
        <f>G136</f>
        <v>7620000</v>
      </c>
      <c r="H135" s="38">
        <f aca="true" t="shared" si="50" ref="H135:P135">H136</f>
        <v>0</v>
      </c>
      <c r="I135" s="38">
        <f t="shared" si="50"/>
        <v>0</v>
      </c>
      <c r="J135" s="38">
        <f t="shared" si="50"/>
        <v>0</v>
      </c>
      <c r="K135" s="38">
        <f t="shared" si="50"/>
        <v>7620000</v>
      </c>
      <c r="L135" s="38">
        <f t="shared" si="50"/>
        <v>0</v>
      </c>
      <c r="M135" s="38">
        <f t="shared" si="50"/>
        <v>0</v>
      </c>
      <c r="N135" s="38">
        <f t="shared" si="50"/>
        <v>0</v>
      </c>
      <c r="O135" s="38">
        <f t="shared" si="50"/>
        <v>0</v>
      </c>
      <c r="P135" s="39">
        <f t="shared" si="50"/>
        <v>0</v>
      </c>
    </row>
    <row r="136" spans="1:16" s="17" customFormat="1" ht="31.5" customHeight="1">
      <c r="A136" s="48" t="s">
        <v>10</v>
      </c>
      <c r="B136" s="46" t="s">
        <v>10</v>
      </c>
      <c r="C136" s="46" t="s">
        <v>19</v>
      </c>
      <c r="D136" s="46" t="s">
        <v>10</v>
      </c>
      <c r="E136" s="46" t="s">
        <v>10</v>
      </c>
      <c r="F136" s="47" t="s">
        <v>125</v>
      </c>
      <c r="G136" s="38">
        <f>G137</f>
        <v>7620000</v>
      </c>
      <c r="H136" s="38">
        <f aca="true" t="shared" si="51" ref="H136:P136">H137</f>
        <v>0</v>
      </c>
      <c r="I136" s="38">
        <f t="shared" si="51"/>
        <v>0</v>
      </c>
      <c r="J136" s="38">
        <f t="shared" si="51"/>
        <v>0</v>
      </c>
      <c r="K136" s="38">
        <f t="shared" si="51"/>
        <v>7620000</v>
      </c>
      <c r="L136" s="38">
        <f t="shared" si="51"/>
        <v>0</v>
      </c>
      <c r="M136" s="38">
        <f t="shared" si="51"/>
        <v>0</v>
      </c>
      <c r="N136" s="38">
        <f t="shared" si="51"/>
        <v>0</v>
      </c>
      <c r="O136" s="38">
        <f t="shared" si="51"/>
        <v>0</v>
      </c>
      <c r="P136" s="39">
        <f t="shared" si="51"/>
        <v>0</v>
      </c>
    </row>
    <row r="137" spans="1:16" s="17" customFormat="1" ht="31.5" customHeight="1">
      <c r="A137" s="48" t="s">
        <v>10</v>
      </c>
      <c r="B137" s="46" t="s">
        <v>10</v>
      </c>
      <c r="C137" s="46" t="s">
        <v>10</v>
      </c>
      <c r="D137" s="46" t="s">
        <v>10</v>
      </c>
      <c r="E137" s="46" t="s">
        <v>10</v>
      </c>
      <c r="F137" s="47" t="s">
        <v>67</v>
      </c>
      <c r="G137" s="38">
        <f>G138</f>
        <v>7620000</v>
      </c>
      <c r="H137" s="38">
        <f aca="true" t="shared" si="52" ref="H137:P137">H138</f>
        <v>0</v>
      </c>
      <c r="I137" s="38">
        <f t="shared" si="52"/>
        <v>0</v>
      </c>
      <c r="J137" s="38">
        <f t="shared" si="52"/>
        <v>0</v>
      </c>
      <c r="K137" s="38">
        <f t="shared" si="52"/>
        <v>7620000</v>
      </c>
      <c r="L137" s="38">
        <f t="shared" si="52"/>
        <v>0</v>
      </c>
      <c r="M137" s="38">
        <f t="shared" si="52"/>
        <v>0</v>
      </c>
      <c r="N137" s="38">
        <f t="shared" si="52"/>
        <v>0</v>
      </c>
      <c r="O137" s="38">
        <f t="shared" si="52"/>
        <v>0</v>
      </c>
      <c r="P137" s="39">
        <f t="shared" si="52"/>
        <v>0</v>
      </c>
    </row>
    <row r="138" spans="1:16" s="17" customFormat="1" ht="31.5" customHeight="1">
      <c r="A138" s="48" t="s">
        <v>10</v>
      </c>
      <c r="B138" s="46" t="s">
        <v>10</v>
      </c>
      <c r="C138" s="46" t="s">
        <v>10</v>
      </c>
      <c r="D138" s="46" t="s">
        <v>11</v>
      </c>
      <c r="E138" s="46" t="s">
        <v>10</v>
      </c>
      <c r="F138" s="47" t="s">
        <v>32</v>
      </c>
      <c r="G138" s="38">
        <f>G139</f>
        <v>7620000</v>
      </c>
      <c r="H138" s="38">
        <f aca="true" t="shared" si="53" ref="H138:P138">H139</f>
        <v>0</v>
      </c>
      <c r="I138" s="38">
        <f t="shared" si="53"/>
        <v>0</v>
      </c>
      <c r="J138" s="38">
        <f t="shared" si="53"/>
        <v>0</v>
      </c>
      <c r="K138" s="38">
        <f t="shared" si="53"/>
        <v>7620000</v>
      </c>
      <c r="L138" s="38">
        <f t="shared" si="53"/>
        <v>0</v>
      </c>
      <c r="M138" s="38">
        <f t="shared" si="53"/>
        <v>0</v>
      </c>
      <c r="N138" s="38">
        <f t="shared" si="53"/>
        <v>0</v>
      </c>
      <c r="O138" s="38">
        <f t="shared" si="53"/>
        <v>0</v>
      </c>
      <c r="P138" s="39">
        <f t="shared" si="53"/>
        <v>0</v>
      </c>
    </row>
    <row r="139" spans="1:16" s="17" customFormat="1" ht="31.5" customHeight="1">
      <c r="A139" s="48" t="s">
        <v>10</v>
      </c>
      <c r="B139" s="46" t="s">
        <v>10</v>
      </c>
      <c r="C139" s="46" t="s">
        <v>10</v>
      </c>
      <c r="D139" s="46" t="s">
        <v>10</v>
      </c>
      <c r="E139" s="46" t="s">
        <v>11</v>
      </c>
      <c r="F139" s="47" t="s">
        <v>126</v>
      </c>
      <c r="G139" s="38">
        <v>7620000</v>
      </c>
      <c r="H139" s="38">
        <v>0</v>
      </c>
      <c r="I139" s="38">
        <v>0</v>
      </c>
      <c r="J139" s="38">
        <v>0</v>
      </c>
      <c r="K139" s="38">
        <v>7620000</v>
      </c>
      <c r="L139" s="38">
        <v>0</v>
      </c>
      <c r="M139" s="38">
        <v>0</v>
      </c>
      <c r="N139" s="38">
        <v>0</v>
      </c>
      <c r="O139" s="38">
        <v>0</v>
      </c>
      <c r="P139" s="39">
        <v>0</v>
      </c>
    </row>
    <row r="140" spans="1:16" s="17" customFormat="1" ht="31.5" customHeight="1">
      <c r="A140" s="48"/>
      <c r="B140" s="46"/>
      <c r="C140" s="46"/>
      <c r="D140" s="46"/>
      <c r="E140" s="46"/>
      <c r="F140" s="47"/>
      <c r="G140" s="54"/>
      <c r="H140" s="54"/>
      <c r="I140" s="54"/>
      <c r="J140" s="54"/>
      <c r="K140" s="54"/>
      <c r="L140" s="54"/>
      <c r="M140" s="54"/>
      <c r="N140" s="55"/>
      <c r="O140" s="54"/>
      <c r="P140" s="56"/>
    </row>
    <row r="141" spans="1:16" s="17" customFormat="1" ht="31.5" customHeight="1">
      <c r="A141" s="48"/>
      <c r="B141" s="46"/>
      <c r="C141" s="46"/>
      <c r="D141" s="46"/>
      <c r="E141" s="46"/>
      <c r="F141" s="47"/>
      <c r="G141" s="54"/>
      <c r="H141" s="54"/>
      <c r="I141" s="54"/>
      <c r="J141" s="54"/>
      <c r="K141" s="54"/>
      <c r="L141" s="54"/>
      <c r="M141" s="54"/>
      <c r="N141" s="55"/>
      <c r="O141" s="54"/>
      <c r="P141" s="56"/>
    </row>
    <row r="142" spans="1:16" s="17" customFormat="1" ht="31.5" customHeight="1">
      <c r="A142" s="48"/>
      <c r="B142" s="46"/>
      <c r="C142" s="46"/>
      <c r="D142" s="46"/>
      <c r="E142" s="46"/>
      <c r="F142" s="47"/>
      <c r="G142" s="54"/>
      <c r="H142" s="54"/>
      <c r="I142" s="54"/>
      <c r="J142" s="54"/>
      <c r="K142" s="54"/>
      <c r="L142" s="54"/>
      <c r="M142" s="54"/>
      <c r="N142" s="55"/>
      <c r="O142" s="54"/>
      <c r="P142" s="56"/>
    </row>
    <row r="143" spans="1:16" s="17" customFormat="1" ht="31.5" customHeight="1">
      <c r="A143" s="20"/>
      <c r="B143" s="21"/>
      <c r="C143" s="21"/>
      <c r="D143" s="21"/>
      <c r="E143" s="21"/>
      <c r="F143" s="22"/>
      <c r="G143" s="54"/>
      <c r="H143" s="54"/>
      <c r="I143" s="54"/>
      <c r="J143" s="54"/>
      <c r="K143" s="54"/>
      <c r="L143" s="54"/>
      <c r="M143" s="54"/>
      <c r="N143" s="55"/>
      <c r="O143" s="54"/>
      <c r="P143" s="56"/>
    </row>
    <row r="144" spans="1:16" s="17" customFormat="1" ht="31.5" customHeight="1">
      <c r="A144" s="20"/>
      <c r="B144" s="21"/>
      <c r="C144" s="21"/>
      <c r="D144" s="21"/>
      <c r="E144" s="21"/>
      <c r="F144" s="22"/>
      <c r="G144" s="54"/>
      <c r="H144" s="54"/>
      <c r="I144" s="54"/>
      <c r="J144" s="54"/>
      <c r="K144" s="54"/>
      <c r="L144" s="54"/>
      <c r="M144" s="54"/>
      <c r="N144" s="55"/>
      <c r="O144" s="54"/>
      <c r="P144" s="56"/>
    </row>
    <row r="145" spans="1:16" s="17" customFormat="1" ht="31.5" customHeight="1">
      <c r="A145" s="20"/>
      <c r="B145" s="21"/>
      <c r="C145" s="21"/>
      <c r="D145" s="21"/>
      <c r="E145" s="21"/>
      <c r="F145" s="22"/>
      <c r="G145" s="54"/>
      <c r="H145" s="54"/>
      <c r="I145" s="54"/>
      <c r="J145" s="54"/>
      <c r="K145" s="54"/>
      <c r="L145" s="54"/>
      <c r="M145" s="54"/>
      <c r="N145" s="55"/>
      <c r="O145" s="54"/>
      <c r="P145" s="56"/>
    </row>
    <row r="146" spans="2:16" ht="31.5" customHeight="1">
      <c r="B146" s="32"/>
      <c r="G146" s="57"/>
      <c r="H146" s="57"/>
      <c r="I146" s="57"/>
      <c r="J146" s="57"/>
      <c r="K146" s="57"/>
      <c r="L146" s="57"/>
      <c r="M146" s="57"/>
      <c r="N146" s="58"/>
      <c r="O146" s="57"/>
      <c r="P146" s="59"/>
    </row>
    <row r="147" spans="1:16" ht="31.5" customHeight="1">
      <c r="A147" s="26"/>
      <c r="B147" s="27"/>
      <c r="C147" s="27"/>
      <c r="D147" s="27"/>
      <c r="E147" s="27"/>
      <c r="F147" s="28"/>
      <c r="G147" s="60"/>
      <c r="H147" s="60"/>
      <c r="I147" s="60"/>
      <c r="J147" s="60"/>
      <c r="K147" s="60"/>
      <c r="L147" s="60"/>
      <c r="M147" s="60"/>
      <c r="N147" s="61"/>
      <c r="O147" s="60"/>
      <c r="P147" s="62"/>
    </row>
  </sheetData>
  <sheetProtection/>
  <mergeCells count="32">
    <mergeCell ref="G1:J1"/>
    <mergeCell ref="K1:M1"/>
    <mergeCell ref="G2:J2"/>
    <mergeCell ref="K2:M2"/>
    <mergeCell ref="G3:J3"/>
    <mergeCell ref="K3:L3"/>
    <mergeCell ref="G5:H5"/>
    <mergeCell ref="O4:P4"/>
    <mergeCell ref="K6:K7"/>
    <mergeCell ref="N6:N7"/>
    <mergeCell ref="J6:J7"/>
    <mergeCell ref="K5:L5"/>
    <mergeCell ref="C6:C7"/>
    <mergeCell ref="D6:D7"/>
    <mergeCell ref="E6:E7"/>
    <mergeCell ref="I4:J4"/>
    <mergeCell ref="H6:H7"/>
    <mergeCell ref="O5:P5"/>
    <mergeCell ref="O6:O7"/>
    <mergeCell ref="P6:P7"/>
    <mergeCell ref="G6:G7"/>
    <mergeCell ref="K4:L4"/>
    <mergeCell ref="B6:B7"/>
    <mergeCell ref="M5:N5"/>
    <mergeCell ref="L6:L7"/>
    <mergeCell ref="M6:M7"/>
    <mergeCell ref="F6:F7"/>
    <mergeCell ref="A4:E4"/>
    <mergeCell ref="B5:F5"/>
    <mergeCell ref="A5:A7"/>
    <mergeCell ref="I6:I7"/>
    <mergeCell ref="I5:J5"/>
  </mergeCells>
  <printOptions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portrait" pageOrder="overThenDown" paperSize="9" scale="95" r:id="rId1"/>
  <rowBreaks count="6" manualBreakCount="6">
    <brk id="27" min="10" max="15" man="1"/>
    <brk id="47" max="15" man="1"/>
    <brk id="67" max="15" man="1"/>
    <brk id="87" max="15" man="1"/>
    <brk id="107" max="15" man="1"/>
    <brk id="127" max="15" man="1"/>
  </rowBreaks>
  <colBreaks count="1" manualBreakCount="1">
    <brk id="10" max="1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2021-05-05T03:24:11Z</cp:lastPrinted>
  <dcterms:created xsi:type="dcterms:W3CDTF">2014-06-09T07:35:15Z</dcterms:created>
  <dcterms:modified xsi:type="dcterms:W3CDTF">2021-05-05T03:24:14Z</dcterms:modified>
  <cp:category/>
  <cp:version/>
  <cp:contentType/>
  <cp:contentStatus/>
</cp:coreProperties>
</file>