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3825" activeTab="0"/>
  </bookViews>
  <sheets>
    <sheet name="現金收支表" sheetId="1" r:id="rId1"/>
  </sheets>
  <definedNames>
    <definedName name="_xlnm.Print_Area" localSheetId="0">'現金收支表'!$A$1:$D$132</definedName>
    <definedName name="_xlnm.Print_Titles" localSheetId="0">'現金收支表'!$1:$5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  <author>林秀鈴</author>
  </authors>
  <commentList>
    <comment ref="B43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95年度審計部淨減列實現數後扣減剔除經費數</t>
        </r>
      </text>
    </comment>
    <comment ref="C38" authorId="1">
      <text>
        <r>
          <rPr>
            <sz val="12"/>
            <rFont val="新細明體"/>
            <family val="1"/>
          </rPr>
          <t xml:space="preserve">即本年度國庫券實收金額較上年度實收金額增減數
</t>
        </r>
      </text>
    </comment>
    <comment ref="C39" authorId="1">
      <text>
        <r>
          <rPr>
            <sz val="10"/>
            <rFont val="新細明體"/>
            <family val="1"/>
          </rPr>
          <t>即今年應付借款</t>
        </r>
        <r>
          <rPr>
            <sz val="10"/>
            <rFont val="Times New Roman"/>
            <family val="1"/>
          </rPr>
          <t>--</t>
        </r>
        <r>
          <rPr>
            <sz val="10"/>
            <rFont val="新細明體"/>
            <family val="1"/>
          </rPr>
          <t xml:space="preserve">短期借款之未償還數
減 上年度短期借款未償還數(可查平衡表)
</t>
        </r>
      </text>
    </comment>
    <comment ref="C40" authorId="1">
      <text>
        <r>
          <rPr>
            <sz val="12"/>
            <rFont val="新細明體"/>
            <family val="1"/>
          </rPr>
          <t>各特種基金存放國庫數額,
可查國庫出納終結報告</t>
        </r>
        <r>
          <rPr>
            <sz val="10"/>
            <rFont val="新細明體"/>
            <family val="1"/>
          </rPr>
          <t xml:space="preserve">
</t>
        </r>
      </text>
    </comment>
    <comment ref="C37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審計部審定上年度剔除數(即審核報告所列剔除數)</t>
        </r>
      </text>
    </comment>
  </commentList>
</comments>
</file>

<file path=xl/sharedStrings.xml><?xml version="1.0" encoding="utf-8"?>
<sst xmlns="http://schemas.openxmlformats.org/spreadsheetml/2006/main" count="172" uniqueCount="129">
  <si>
    <t xml:space="preserve">                    </t>
  </si>
  <si>
    <t xml:space="preserve"> 國務支出</t>
  </si>
  <si>
    <t xml:space="preserve"> 行政支出</t>
  </si>
  <si>
    <t xml:space="preserve"> 立法支出</t>
  </si>
  <si>
    <t xml:space="preserve"> 司法支出</t>
  </si>
  <si>
    <t xml:space="preserve"> 考試支出</t>
  </si>
  <si>
    <t xml:space="preserve"> 監察支出</t>
  </si>
  <si>
    <t xml:space="preserve"> 民政支出</t>
  </si>
  <si>
    <t xml:space="preserve"> 外交支出</t>
  </si>
  <si>
    <t xml:space="preserve"> 財務支出</t>
  </si>
  <si>
    <t xml:space="preserve"> 邊政支出</t>
  </si>
  <si>
    <t xml:space="preserve"> 僑務支出</t>
  </si>
  <si>
    <t xml:space="preserve"> 國防支出</t>
  </si>
  <si>
    <t xml:space="preserve"> 教育支出</t>
  </si>
  <si>
    <t xml:space="preserve"> 科學支出</t>
  </si>
  <si>
    <t xml:space="preserve"> 文化支出</t>
  </si>
  <si>
    <t xml:space="preserve"> 農業支出</t>
  </si>
  <si>
    <t xml:space="preserve"> 工業支出</t>
  </si>
  <si>
    <t xml:space="preserve"> 交通支出</t>
  </si>
  <si>
    <t xml:space="preserve"> 其他經濟服務支出</t>
  </si>
  <si>
    <t xml:space="preserve"> 社會保險支出</t>
  </si>
  <si>
    <t xml:space="preserve"> 社會救助支出</t>
  </si>
  <si>
    <t xml:space="preserve"> 福利服務支出</t>
  </si>
  <si>
    <t xml:space="preserve"> 國民就業支出</t>
  </si>
  <si>
    <t xml:space="preserve"> 醫療保健支出</t>
  </si>
  <si>
    <t xml:space="preserve"> 環境保護支出</t>
  </si>
  <si>
    <t xml:space="preserve"> 社區發展支出</t>
  </si>
  <si>
    <t xml:space="preserve"> 退休撫卹給付支出</t>
  </si>
  <si>
    <t xml:space="preserve"> 退休撫卹業務支出</t>
  </si>
  <si>
    <t xml:space="preserve"> 債務付息支出</t>
  </si>
  <si>
    <t xml:space="preserve"> 還本付息事務支出</t>
  </si>
  <si>
    <t xml:space="preserve"> 專案補助支出</t>
  </si>
  <si>
    <t xml:space="preserve"> 其他支出</t>
  </si>
  <si>
    <t>國務支出</t>
  </si>
  <si>
    <t>行政支出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</si>
  <si>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</si>
  <si>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</si>
  <si>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</si>
  <si>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</si>
  <si>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</si>
  <si>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</si>
  <si>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</si>
  <si>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</si>
  <si>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</si>
  <si>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</si>
  <si>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</si>
  <si>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</si>
  <si>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</si>
  <si>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</si>
  <si>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</si>
  <si>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</si>
  <si>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</si>
  <si>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</si>
  <si>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</si>
  <si>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</si>
  <si>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</si>
  <si>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環境保護支出</t>
  </si>
  <si>
    <t>中央政府總決算</t>
  </si>
  <si>
    <t>現  金  收  支  表</t>
  </si>
  <si>
    <t xml:space="preserve">小　　　　　計 </t>
  </si>
  <si>
    <t xml:space="preserve">合　　　　　計 </t>
  </si>
  <si>
    <t>總                       計</t>
  </si>
  <si>
    <t xml:space="preserve">收    項        </t>
  </si>
  <si>
    <t>上期結存</t>
  </si>
  <si>
    <t xml:space="preserve"> </t>
  </si>
  <si>
    <t>各機關結存</t>
  </si>
  <si>
    <t>有價證券</t>
  </si>
  <si>
    <t>本期收入</t>
  </si>
  <si>
    <t>稅課收入</t>
  </si>
  <si>
    <t>罰款及賠償收入</t>
  </si>
  <si>
    <t>規費收入</t>
  </si>
  <si>
    <t>財產收入</t>
  </si>
  <si>
    <t>營業盈餘及事業收入</t>
  </si>
  <si>
    <t>捐獻及贈與收入</t>
  </si>
  <si>
    <t>其他收入</t>
  </si>
  <si>
    <t>暫收款</t>
  </si>
  <si>
    <t>代收款</t>
  </si>
  <si>
    <t>保管款</t>
  </si>
  <si>
    <t>預收款</t>
  </si>
  <si>
    <t>國庫券</t>
  </si>
  <si>
    <t>修正增減數</t>
  </si>
  <si>
    <t xml:space="preserve">審計部修正上年度決算淨減列歲出實現數   </t>
  </si>
  <si>
    <t>收     項     合     計</t>
  </si>
  <si>
    <t>本期支出</t>
  </si>
  <si>
    <t>押金</t>
  </si>
  <si>
    <t>暫付款</t>
  </si>
  <si>
    <t>材料</t>
  </si>
  <si>
    <t>退還以前年度歲入</t>
  </si>
  <si>
    <t>本期結存</t>
  </si>
  <si>
    <t>國庫結存</t>
  </si>
  <si>
    <t>付     項     合     計</t>
  </si>
  <si>
    <t>單位：新臺幣元</t>
  </si>
  <si>
    <t xml:space="preserve">歲入實現數─本年度部分    </t>
  </si>
  <si>
    <t xml:space="preserve">歲入實現數─以前年度部分  </t>
  </si>
  <si>
    <t>債務之舉借</t>
  </si>
  <si>
    <t>收回剔除經費</t>
  </si>
  <si>
    <t>特種基金保管款</t>
  </si>
  <si>
    <t>短期借款</t>
  </si>
  <si>
    <t xml:space="preserve">   五區國稅局等註銷歲入待納庫款    </t>
  </si>
  <si>
    <t xml:space="preserve">歲出實現數─本年度部分    </t>
  </si>
  <si>
    <t xml:space="preserve">歲出實現數─以前年度部分      </t>
  </si>
  <si>
    <t>債務之償還</t>
  </si>
  <si>
    <r>
      <t>項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0"/>
      </rPr>
      <t>目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0"/>
      </rPr>
      <t xml:space="preserve">及    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 xml:space="preserve">摘    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 xml:space="preserve">要 </t>
    </r>
  </si>
  <si>
    <r>
      <t xml:space="preserve">    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國</t>
    </r>
    <r>
      <rPr>
        <sz val="12"/>
        <rFont val="Times New Roman"/>
        <family val="1"/>
      </rPr>
      <t xml:space="preserve">  96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</si>
  <si>
    <r>
      <t>擴大公共建設投資計畫特別決算（</t>
    </r>
    <r>
      <rPr>
        <sz val="12"/>
        <rFont val="Times New Roman"/>
        <family val="1"/>
      </rPr>
      <t>95</t>
    </r>
    <r>
      <rPr>
        <sz val="12"/>
        <rFont val="新細明體"/>
        <family val="0"/>
      </rPr>
      <t>年度）</t>
    </r>
  </si>
  <si>
    <r>
      <t>金</t>
    </r>
    <r>
      <rPr>
        <sz val="12"/>
        <rFont val="Times New Roman"/>
        <family val="1"/>
      </rPr>
      <t xml:space="preserve">                                                                      </t>
    </r>
    <r>
      <rPr>
        <sz val="12"/>
        <rFont val="新細明體"/>
        <family val="0"/>
      </rPr>
      <t>額</t>
    </r>
  </si>
  <si>
    <r>
      <t>國庫結存</t>
    </r>
  </si>
  <si>
    <r>
      <t>罰款</t>
    </r>
    <r>
      <rPr>
        <sz val="12"/>
        <rFont val="新細明體"/>
        <family val="0"/>
      </rPr>
      <t>及賠償收入</t>
    </r>
  </si>
  <si>
    <r>
      <t>擴大公共建設投資計畫特別決算（</t>
    </r>
    <r>
      <rPr>
        <sz val="12"/>
        <rFont val="Times New Roman"/>
        <family val="1"/>
      </rPr>
      <t>96</t>
    </r>
    <r>
      <rPr>
        <sz val="12"/>
        <rFont val="新細明體"/>
        <family val="0"/>
      </rPr>
      <t>年度）</t>
    </r>
  </si>
  <si>
    <r>
      <t>易淹水地區水患治理計畫第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期特別決算</t>
    </r>
  </si>
  <si>
    <t>國軍老舊眷村改建特別決算以前年度收入</t>
  </si>
  <si>
    <r>
      <t>擴大公共建設投資計畫特別決算（</t>
    </r>
    <r>
      <rPr>
        <sz val="12"/>
        <rFont val="Times New Roman"/>
        <family val="1"/>
      </rPr>
      <t>96</t>
    </r>
    <r>
      <rPr>
        <sz val="12"/>
        <rFont val="新細明體"/>
        <family val="0"/>
      </rPr>
      <t>年度）收入</t>
    </r>
  </si>
  <si>
    <t xml:space="preserve">審計部修正上年度決算淨增列歲入實現數 </t>
  </si>
  <si>
    <t xml:space="preserve">原住民族委員會、內政部、土地測量局及國防部所屬註銷經費賸餘待納庫款    </t>
  </si>
  <si>
    <t>新聞局、中央研究院、教育部及臺灣省政府註銷押金</t>
  </si>
  <si>
    <t>海洋巡防總局補列材料</t>
  </si>
  <si>
    <t>公路總局及海洋巡防總局註銷材料</t>
  </si>
  <si>
    <t>審計部剔除農委會歲出實現數</t>
  </si>
  <si>
    <r>
      <t>付</t>
    </r>
    <r>
      <rPr>
        <b/>
        <sz val="14"/>
        <rFont val="Times New Roman"/>
        <family val="1"/>
      </rPr>
      <t xml:space="preserve">    </t>
    </r>
    <r>
      <rPr>
        <b/>
        <sz val="14"/>
        <rFont val="華康中黑體(P)"/>
        <family val="1"/>
      </rPr>
      <t>項</t>
    </r>
  </si>
  <si>
    <t>其他支出</t>
  </si>
  <si>
    <t>國軍老舊眷村改建特別決算以前年度支出</t>
  </si>
  <si>
    <t>基隆河整體治理計畫（前期計畫）特別決算以前年度支出</t>
  </si>
  <si>
    <r>
      <t>擴大公共建設投資計畫特別決算
（</t>
    </r>
    <r>
      <rPr>
        <sz val="11"/>
        <rFont val="Times New Roman"/>
        <family val="1"/>
      </rPr>
      <t>94</t>
    </r>
    <r>
      <rPr>
        <sz val="11"/>
        <rFont val="新細明體"/>
        <family val="1"/>
      </rPr>
      <t>年度）以前年度支出</t>
    </r>
  </si>
  <si>
    <r>
      <t>擴大公共建設投資計畫特別決算
（</t>
    </r>
    <r>
      <rPr>
        <sz val="11"/>
        <rFont val="Times New Roman"/>
        <family val="1"/>
      </rPr>
      <t>96</t>
    </r>
    <r>
      <rPr>
        <sz val="11"/>
        <rFont val="新細明體"/>
        <family val="1"/>
      </rPr>
      <t>年度）支出</t>
    </r>
  </si>
  <si>
    <t>易淹水地區水患治理計畫第１期
特別決算支出</t>
  </si>
  <si>
    <r>
      <t>各機關結存</t>
    </r>
    <r>
      <rPr>
        <sz val="9"/>
        <rFont val="新細明體"/>
        <family val="1"/>
      </rPr>
      <t xml:space="preserve"> (註1)</t>
    </r>
  </si>
  <si>
    <r>
      <t>有價證券</t>
    </r>
    <r>
      <rPr>
        <sz val="9"/>
        <rFont val="新細明體"/>
        <family val="1"/>
      </rPr>
      <t xml:space="preserve"> (註2)</t>
    </r>
  </si>
  <si>
    <r>
      <t>擴大公共建設投資計畫特別決算
（</t>
    </r>
    <r>
      <rPr>
        <sz val="11"/>
        <rFont val="Times New Roman"/>
        <family val="1"/>
      </rPr>
      <t>95</t>
    </r>
    <r>
      <rPr>
        <sz val="11"/>
        <rFont val="新細明體"/>
        <family val="1"/>
      </rPr>
      <t>年度）以前年度支出</t>
    </r>
  </si>
  <si>
    <t>臺灣省北區及南區國稅局增列歲入待納庫款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</si>
</sst>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[Red]\-#,##0.00;&quot;…&quot;"/>
    <numFmt numFmtId="178" formatCode="0.00_);[Red]\(0.00\)"/>
    <numFmt numFmtId="179" formatCode="0.000000000_);[Red]\(0.000000000\)"/>
    <numFmt numFmtId="180" formatCode="#,##0.00_);[Red]\(#,##0.00\)"/>
    <numFmt numFmtId="181" formatCode="0.000_);[Red]\(0.000\)"/>
    <numFmt numFmtId="182" formatCode="#,##0.00;\-#,##0.00;&quot;…&quot;"/>
    <numFmt numFmtId="183" formatCode="#,##0.00_ ;[Red]\-#,##0.00\ "/>
  </numFmts>
  <fonts count="17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4"/>
      <name val="華康中黑體(P)"/>
      <family val="1"/>
    </font>
    <font>
      <b/>
      <sz val="14"/>
      <name val="Times New Roman"/>
      <family val="1"/>
    </font>
    <font>
      <b/>
      <u val="single"/>
      <sz val="20"/>
      <name val="細明體"/>
      <family val="3"/>
    </font>
    <font>
      <b/>
      <sz val="12"/>
      <name val="新細明體"/>
      <family val="0"/>
    </font>
    <font>
      <sz val="11"/>
      <name val="新細明體"/>
      <family val="1"/>
    </font>
    <font>
      <b/>
      <sz val="14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b/>
      <u val="single"/>
      <sz val="24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/>
    </xf>
    <xf numFmtId="177" fontId="1" fillId="0" borderId="0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1" fillId="0" borderId="3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0" fontId="9" fillId="0" borderId="5" xfId="0" applyFont="1" applyBorder="1" applyAlignment="1" quotePrefix="1">
      <alignment horizontal="center"/>
    </xf>
    <xf numFmtId="177" fontId="1" fillId="0" borderId="3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4" fillId="0" borderId="6" xfId="0" applyFont="1" applyBorder="1" applyAlignment="1" quotePrefix="1">
      <alignment horizontal="left" vertical="center"/>
    </xf>
    <xf numFmtId="177" fontId="3" fillId="0" borderId="7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vertical="center" indent="1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 indent="2"/>
    </xf>
    <xf numFmtId="0" fontId="8" fillId="0" borderId="9" xfId="0" applyFont="1" applyBorder="1" applyAlignment="1" quotePrefix="1">
      <alignment horizontal="left" vertical="center" indent="2"/>
    </xf>
    <xf numFmtId="0" fontId="8" fillId="0" borderId="9" xfId="0" applyFont="1" applyBorder="1" applyAlignment="1">
      <alignment horizontal="left" vertical="center" indent="2"/>
    </xf>
    <xf numFmtId="43" fontId="10" fillId="0" borderId="0" xfId="15" applyFont="1" applyAlignment="1">
      <alignment/>
    </xf>
    <xf numFmtId="182" fontId="1" fillId="0" borderId="3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177" fontId="13" fillId="0" borderId="4" xfId="0" applyNumberFormat="1" applyFont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wrapText="1" indent="3"/>
    </xf>
    <xf numFmtId="0" fontId="8" fillId="0" borderId="9" xfId="0" applyFont="1" applyBorder="1" applyAlignment="1" quotePrefix="1">
      <alignment horizontal="left" vertical="center" wrapText="1" indent="3"/>
    </xf>
    <xf numFmtId="0" fontId="9" fillId="0" borderId="5" xfId="0" applyFont="1" applyBorder="1" applyAlignment="1">
      <alignment horizontal="center"/>
    </xf>
    <xf numFmtId="177" fontId="3" fillId="0" borderId="1" xfId="0" applyNumberFormat="1" applyFont="1" applyFill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0" fontId="8" fillId="0" borderId="5" xfId="0" applyFont="1" applyBorder="1" applyAlignment="1">
      <alignment horizontal="left" vertical="center" indent="2"/>
    </xf>
    <xf numFmtId="0" fontId="8" fillId="0" borderId="9" xfId="0" applyFont="1" applyFill="1" applyBorder="1" applyAlignment="1" quotePrefix="1">
      <alignment horizontal="left" vertical="center" indent="2"/>
    </xf>
    <xf numFmtId="177" fontId="1" fillId="0" borderId="4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 indent="3"/>
    </xf>
    <xf numFmtId="0" fontId="8" fillId="0" borderId="9" xfId="0" applyFont="1" applyFill="1" applyBorder="1" applyAlignment="1" quotePrefix="1">
      <alignment horizontal="left" vertical="center" wrapText="1" indent="3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indent="2"/>
    </xf>
    <xf numFmtId="0" fontId="0" fillId="0" borderId="9" xfId="0" applyFont="1" applyBorder="1" applyAlignment="1" quotePrefix="1">
      <alignment horizontal="left" vertical="center" indent="2"/>
    </xf>
    <xf numFmtId="0" fontId="0" fillId="0" borderId="9" xfId="0" applyFont="1" applyBorder="1" applyAlignment="1" quotePrefix="1">
      <alignment horizontal="left" vertical="center" indent="3"/>
    </xf>
    <xf numFmtId="0" fontId="0" fillId="0" borderId="9" xfId="0" applyFont="1" applyBorder="1" applyAlignment="1">
      <alignment horizontal="left" vertical="center" indent="3"/>
    </xf>
    <xf numFmtId="177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left" vertical="center" wrapText="1" indent="3"/>
    </xf>
    <xf numFmtId="0" fontId="0" fillId="0" borderId="5" xfId="0" applyFont="1" applyBorder="1" applyAlignment="1">
      <alignment horizontal="left" vertical="center" wrapText="1" indent="3"/>
    </xf>
    <xf numFmtId="0" fontId="0" fillId="0" borderId="15" xfId="0" applyFont="1" applyBorder="1" applyAlignment="1">
      <alignment horizontal="left" vertical="center" wrapText="1" indent="2"/>
    </xf>
    <xf numFmtId="0" fontId="0" fillId="0" borderId="9" xfId="0" applyFont="1" applyBorder="1" applyAlignment="1">
      <alignment horizontal="left" vertical="center" wrapText="1" indent="2"/>
    </xf>
    <xf numFmtId="0" fontId="0" fillId="0" borderId="9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/>
    </xf>
    <xf numFmtId="182" fontId="1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5" xfId="0" applyFont="1" applyBorder="1" applyAlignment="1" quotePrefix="1">
      <alignment horizontal="left" vertical="center" indent="3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43" fontId="0" fillId="0" borderId="0" xfId="15" applyFont="1" applyAlignment="1">
      <alignment/>
    </xf>
    <xf numFmtId="176" fontId="0" fillId="0" borderId="0" xfId="15" applyNumberFormat="1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130</xdr:row>
      <xdr:rowOff>47625</xdr:rowOff>
    </xdr:from>
    <xdr:ext cx="7239000" cy="723900"/>
    <xdr:sp>
      <xdr:nvSpPr>
        <xdr:cNvPr id="1" name="TextBox 1"/>
        <xdr:cNvSpPr txBox="1">
          <a:spLocks noChangeArrowheads="1"/>
        </xdr:cNvSpPr>
      </xdr:nvSpPr>
      <xdr:spPr>
        <a:xfrm>
          <a:off x="0" y="44548425"/>
          <a:ext cx="72390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註：1.各機關結存260,837,854,484.16元，係各機關歲入結存253,895,098,290.19元，加各機關經費結存101,190,900,756.19元，
           扣減存放國庫存款戶94,248,144,562.22元後之數額。
        2.有價證券15,718,896,313元，加計應收性質之有價證券51,189,208元，合共15,770,085,521元，與平衡表「有價證券」
           金額一致。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showGridLines="0" tabSelected="1" zoomScale="90" zoomScaleNormal="90" zoomScaleSheetLayoutView="75" workbookViewId="0" topLeftCell="A1">
      <selection activeCell="C134" sqref="C134"/>
    </sheetView>
  </sheetViews>
  <sheetFormatPr defaultColWidth="9.00390625" defaultRowHeight="16.5"/>
  <cols>
    <col min="1" max="1" width="33.50390625" style="43" customWidth="1"/>
    <col min="2" max="2" width="20.00390625" style="43" customWidth="1"/>
    <col min="3" max="3" width="19.75390625" style="43" customWidth="1"/>
    <col min="4" max="4" width="20.625" style="43" customWidth="1"/>
    <col min="5" max="5" width="9.00390625" style="43" hidden="1" customWidth="1"/>
    <col min="6" max="6" width="19.75390625" style="43" customWidth="1"/>
    <col min="7" max="7" width="15.375" style="43" customWidth="1"/>
    <col min="8" max="8" width="22.625" style="43" customWidth="1"/>
    <col min="9" max="9" width="18.625" style="43" customWidth="1"/>
    <col min="10" max="16384" width="9.00390625" style="43" customWidth="1"/>
  </cols>
  <sheetData>
    <row r="1" spans="1:4" ht="27.75">
      <c r="A1" s="73" t="s">
        <v>57</v>
      </c>
      <c r="B1" s="73"/>
      <c r="C1" s="73"/>
      <c r="D1" s="73"/>
    </row>
    <row r="2" spans="1:4" ht="32.25">
      <c r="A2" s="74" t="s">
        <v>58</v>
      </c>
      <c r="B2" s="74"/>
      <c r="C2" s="74"/>
      <c r="D2" s="74"/>
    </row>
    <row r="3" spans="2:4" ht="24" customHeight="1" thickBot="1">
      <c r="B3" s="27" t="s">
        <v>103</v>
      </c>
      <c r="C3" s="44"/>
      <c r="D3" s="28" t="s">
        <v>91</v>
      </c>
    </row>
    <row r="4" spans="1:4" s="45" customFormat="1" ht="25.5" customHeight="1">
      <c r="A4" s="71" t="s">
        <v>102</v>
      </c>
      <c r="B4" s="75" t="s">
        <v>105</v>
      </c>
      <c r="C4" s="76"/>
      <c r="D4" s="76"/>
    </row>
    <row r="5" spans="1:4" ht="25.5" customHeight="1">
      <c r="A5" s="72"/>
      <c r="B5" s="46" t="s">
        <v>59</v>
      </c>
      <c r="C5" s="46" t="s">
        <v>60</v>
      </c>
      <c r="D5" s="47" t="s">
        <v>61</v>
      </c>
    </row>
    <row r="6" spans="1:4" ht="30" customHeight="1">
      <c r="A6" s="11" t="s">
        <v>62</v>
      </c>
      <c r="B6" s="12"/>
      <c r="C6" s="13" t="s">
        <v>0</v>
      </c>
      <c r="D6" s="14"/>
    </row>
    <row r="7" spans="1:4" ht="31.5" customHeight="1">
      <c r="A7" s="15" t="s">
        <v>63</v>
      </c>
      <c r="B7" s="16" t="s">
        <v>64</v>
      </c>
      <c r="C7" s="16" t="s">
        <v>64</v>
      </c>
      <c r="D7" s="17">
        <f>SUM(C8:C10)</f>
        <v>340768297787.03</v>
      </c>
    </row>
    <row r="8" spans="1:4" ht="23.25" customHeight="1">
      <c r="A8" s="48" t="s">
        <v>106</v>
      </c>
      <c r="B8" s="5" t="s">
        <v>0</v>
      </c>
      <c r="C8" s="5">
        <v>85165578155.47</v>
      </c>
      <c r="D8" s="6"/>
    </row>
    <row r="9" spans="1:4" ht="23.25" customHeight="1">
      <c r="A9" s="48" t="s">
        <v>65</v>
      </c>
      <c r="B9" s="5" t="s">
        <v>0</v>
      </c>
      <c r="C9" s="5">
        <v>239975561743.56</v>
      </c>
      <c r="D9" s="6"/>
    </row>
    <row r="10" spans="1:4" ht="23.25" customHeight="1">
      <c r="A10" s="49" t="s">
        <v>66</v>
      </c>
      <c r="B10" s="5" t="s">
        <v>0</v>
      </c>
      <c r="C10" s="5">
        <f>15713558867-86400979</f>
        <v>15627157888</v>
      </c>
      <c r="D10" s="6"/>
    </row>
    <row r="11" spans="1:4" ht="11.25" customHeight="1">
      <c r="A11" s="49"/>
      <c r="B11" s="5"/>
      <c r="C11" s="5"/>
      <c r="D11" s="6"/>
    </row>
    <row r="12" spans="1:4" ht="25.5" customHeight="1">
      <c r="A12" s="15" t="s">
        <v>67</v>
      </c>
      <c r="B12" s="16" t="s">
        <v>0</v>
      </c>
      <c r="C12" s="16" t="s">
        <v>0</v>
      </c>
      <c r="D12" s="17">
        <f>SUM(C13:C49)</f>
        <v>1671284980664</v>
      </c>
    </row>
    <row r="13" spans="1:4" ht="31.5" customHeight="1">
      <c r="A13" s="49" t="s">
        <v>92</v>
      </c>
      <c r="B13" s="5" t="s">
        <v>0</v>
      </c>
      <c r="C13" s="5">
        <f>SUM(B14:B20)</f>
        <v>1618523278130.7698</v>
      </c>
      <c r="D13" s="6"/>
    </row>
    <row r="14" spans="1:4" ht="22.5" customHeight="1">
      <c r="A14" s="50" t="s">
        <v>68</v>
      </c>
      <c r="B14" s="5">
        <v>1208698505212</v>
      </c>
      <c r="C14" s="5" t="s">
        <v>0</v>
      </c>
      <c r="D14" s="6"/>
    </row>
    <row r="15" spans="1:4" ht="22.5" customHeight="1">
      <c r="A15" s="50" t="s">
        <v>69</v>
      </c>
      <c r="B15" s="5">
        <v>22402697280</v>
      </c>
      <c r="C15" s="5" t="s">
        <v>0</v>
      </c>
      <c r="D15" s="6"/>
    </row>
    <row r="16" spans="1:4" ht="22.5" customHeight="1">
      <c r="A16" s="50" t="s">
        <v>70</v>
      </c>
      <c r="B16" s="8">
        <v>57158527836</v>
      </c>
      <c r="C16" s="5" t="s">
        <v>0</v>
      </c>
      <c r="D16" s="6"/>
    </row>
    <row r="17" spans="1:4" ht="22.5" customHeight="1">
      <c r="A17" s="50" t="s">
        <v>71</v>
      </c>
      <c r="B17" s="8">
        <v>50738365245.9</v>
      </c>
      <c r="C17" s="5" t="s">
        <v>0</v>
      </c>
      <c r="D17" s="6"/>
    </row>
    <row r="18" spans="1:4" ht="22.5" customHeight="1">
      <c r="A18" s="50" t="s">
        <v>72</v>
      </c>
      <c r="B18" s="8">
        <v>259575770298.7</v>
      </c>
      <c r="C18" s="5" t="s">
        <v>0</v>
      </c>
      <c r="D18" s="6"/>
    </row>
    <row r="19" spans="1:4" ht="22.5" customHeight="1">
      <c r="A19" s="50" t="s">
        <v>73</v>
      </c>
      <c r="B19" s="8">
        <v>43995</v>
      </c>
      <c r="C19" s="5" t="s">
        <v>0</v>
      </c>
      <c r="D19" s="6"/>
    </row>
    <row r="20" spans="1:4" ht="22.5" customHeight="1">
      <c r="A20" s="50" t="s">
        <v>74</v>
      </c>
      <c r="B20" s="8">
        <f>19949184703.17+183560</f>
        <v>19949368263.17</v>
      </c>
      <c r="C20" s="5" t="s">
        <v>0</v>
      </c>
      <c r="D20" s="6"/>
    </row>
    <row r="21" spans="1:4" ht="37.5" customHeight="1">
      <c r="A21" s="49" t="s">
        <v>93</v>
      </c>
      <c r="B21" s="8" t="s">
        <v>0</v>
      </c>
      <c r="C21" s="5">
        <f>SUM(B22:B26)</f>
        <v>19065199082.27</v>
      </c>
      <c r="D21" s="6"/>
    </row>
    <row r="22" spans="1:4" ht="22.5" customHeight="1">
      <c r="A22" s="51" t="s">
        <v>107</v>
      </c>
      <c r="B22" s="8">
        <v>863636858</v>
      </c>
      <c r="C22" s="5"/>
      <c r="D22" s="6"/>
    </row>
    <row r="23" spans="1:4" ht="22.5" customHeight="1">
      <c r="A23" s="51" t="s">
        <v>70</v>
      </c>
      <c r="B23" s="8">
        <v>77823255</v>
      </c>
      <c r="C23" s="5"/>
      <c r="D23" s="6"/>
    </row>
    <row r="24" spans="1:4" ht="22.5" customHeight="1">
      <c r="A24" s="50" t="s">
        <v>71</v>
      </c>
      <c r="B24" s="8">
        <f>364204070+491402470</f>
        <v>855606540</v>
      </c>
      <c r="C24" s="5" t="s">
        <v>0</v>
      </c>
      <c r="D24" s="6"/>
    </row>
    <row r="25" spans="1:4" ht="22.5" customHeight="1">
      <c r="A25" s="50" t="s">
        <v>72</v>
      </c>
      <c r="B25" s="52">
        <v>16284109415.27</v>
      </c>
      <c r="C25" s="5" t="s">
        <v>0</v>
      </c>
      <c r="D25" s="18"/>
    </row>
    <row r="26" spans="1:4" ht="22.5" customHeight="1">
      <c r="A26" s="50" t="s">
        <v>74</v>
      </c>
      <c r="B26" s="8">
        <f>983113284+909730</f>
        <v>984023014</v>
      </c>
      <c r="C26" s="5"/>
      <c r="D26" s="6"/>
    </row>
    <row r="27" spans="1:4" s="53" customFormat="1" ht="37.5" customHeight="1">
      <c r="A27" s="48" t="s">
        <v>94</v>
      </c>
      <c r="B27" s="8"/>
      <c r="C27" s="5">
        <f>SUM(B28:B30)</f>
        <v>65000000000</v>
      </c>
      <c r="D27" s="6"/>
    </row>
    <row r="28" spans="1:4" ht="45" customHeight="1">
      <c r="A28" s="54" t="s">
        <v>104</v>
      </c>
      <c r="B28" s="8">
        <v>29000000000</v>
      </c>
      <c r="C28" s="5"/>
      <c r="D28" s="6"/>
    </row>
    <row r="29" spans="1:4" s="53" customFormat="1" ht="45" customHeight="1">
      <c r="A29" s="54" t="s">
        <v>108</v>
      </c>
      <c r="B29" s="8">
        <v>26000000000</v>
      </c>
      <c r="C29" s="5"/>
      <c r="D29" s="6"/>
    </row>
    <row r="30" spans="1:4" s="53" customFormat="1" ht="50.25" customHeight="1" thickBot="1">
      <c r="A30" s="55" t="s">
        <v>109</v>
      </c>
      <c r="B30" s="9">
        <v>10000000000</v>
      </c>
      <c r="C30" s="10"/>
      <c r="D30" s="19"/>
    </row>
    <row r="31" spans="1:4" s="53" customFormat="1" ht="39.75" customHeight="1">
      <c r="A31" s="56" t="s">
        <v>110</v>
      </c>
      <c r="B31" s="30"/>
      <c r="C31" s="30">
        <v>5515821000</v>
      </c>
      <c r="D31" s="31"/>
    </row>
    <row r="32" spans="1:4" s="53" customFormat="1" ht="36" customHeight="1">
      <c r="A32" s="57" t="s">
        <v>111</v>
      </c>
      <c r="B32" s="8"/>
      <c r="C32" s="8">
        <v>188680</v>
      </c>
      <c r="D32" s="6"/>
    </row>
    <row r="33" spans="1:4" s="53" customFormat="1" ht="25.5" customHeight="1">
      <c r="A33" s="49" t="s">
        <v>78</v>
      </c>
      <c r="B33" s="8" t="s">
        <v>0</v>
      </c>
      <c r="C33" s="26">
        <v>224298408</v>
      </c>
      <c r="D33" s="6"/>
    </row>
    <row r="34" spans="1:4" s="53" customFormat="1" ht="25.5" customHeight="1">
      <c r="A34" s="49" t="s">
        <v>75</v>
      </c>
      <c r="B34" s="8" t="s">
        <v>0</v>
      </c>
      <c r="C34" s="26">
        <v>2331338106</v>
      </c>
      <c r="D34" s="6"/>
    </row>
    <row r="35" spans="1:4" s="53" customFormat="1" ht="25.5" customHeight="1">
      <c r="A35" s="49" t="s">
        <v>77</v>
      </c>
      <c r="B35" s="8" t="s">
        <v>0</v>
      </c>
      <c r="C35" s="26">
        <v>6069757737.61</v>
      </c>
      <c r="D35" s="29"/>
    </row>
    <row r="36" spans="1:4" s="53" customFormat="1" ht="25.5" customHeight="1">
      <c r="A36" s="49" t="s">
        <v>76</v>
      </c>
      <c r="B36" s="8" t="s">
        <v>0</v>
      </c>
      <c r="C36" s="26">
        <v>-197668626.93</v>
      </c>
      <c r="D36" s="6"/>
    </row>
    <row r="37" spans="1:4" s="59" customFormat="1" ht="25.5" customHeight="1">
      <c r="A37" s="58" t="s">
        <v>95</v>
      </c>
      <c r="B37" s="8" t="s">
        <v>0</v>
      </c>
      <c r="C37" s="8">
        <v>4453898</v>
      </c>
      <c r="D37" s="40"/>
    </row>
    <row r="38" spans="1:4" s="53" customFormat="1" ht="25.5" customHeight="1">
      <c r="A38" s="48" t="s">
        <v>79</v>
      </c>
      <c r="B38" s="5"/>
      <c r="C38" s="26">
        <f>27514144000-24778725000</f>
        <v>2735419000</v>
      </c>
      <c r="D38" s="6"/>
    </row>
    <row r="39" spans="1:4" ht="25.5" customHeight="1">
      <c r="A39" s="48" t="s">
        <v>97</v>
      </c>
      <c r="B39" s="5"/>
      <c r="C39" s="26">
        <f>37000000000-85000000000</f>
        <v>-48000000000</v>
      </c>
      <c r="D39" s="6"/>
    </row>
    <row r="40" spans="1:4" s="53" customFormat="1" ht="25.5" customHeight="1">
      <c r="A40" s="48" t="s">
        <v>96</v>
      </c>
      <c r="B40" s="8"/>
      <c r="C40" s="26">
        <v>-1567919217</v>
      </c>
      <c r="D40" s="6"/>
    </row>
    <row r="41" spans="1:4" s="53" customFormat="1" ht="35.25" customHeight="1">
      <c r="A41" s="49" t="s">
        <v>80</v>
      </c>
      <c r="B41" s="8"/>
      <c r="C41" s="26">
        <f>SUM(B42:B50)</f>
        <v>1580814465.2800002</v>
      </c>
      <c r="D41" s="6"/>
    </row>
    <row r="42" spans="1:4" s="61" customFormat="1" ht="42.75" customHeight="1">
      <c r="A42" s="33" t="s">
        <v>112</v>
      </c>
      <c r="B42" s="60">
        <f>611924265-548032950+530922-2690609</f>
        <v>61731628</v>
      </c>
      <c r="C42" s="5" t="s">
        <v>0</v>
      </c>
      <c r="D42" s="6"/>
    </row>
    <row r="43" spans="1:4" s="62" customFormat="1" ht="42.75" customHeight="1">
      <c r="A43" s="42" t="s">
        <v>81</v>
      </c>
      <c r="B43" s="8">
        <v>2231288489.28</v>
      </c>
      <c r="C43" s="8" t="s">
        <v>0</v>
      </c>
      <c r="D43" s="40"/>
    </row>
    <row r="44" spans="1:4" s="61" customFormat="1" ht="22.5" customHeight="1">
      <c r="A44" s="24" t="s">
        <v>98</v>
      </c>
      <c r="B44" s="26">
        <v>-150769195</v>
      </c>
      <c r="C44" s="5" t="s">
        <v>0</v>
      </c>
      <c r="D44" s="6"/>
    </row>
    <row r="45" spans="1:4" s="61" customFormat="1" ht="41.25" customHeight="1">
      <c r="A45" s="32" t="s">
        <v>128</v>
      </c>
      <c r="B45" s="8">
        <v>2471202</v>
      </c>
      <c r="C45" s="5" t="s">
        <v>0</v>
      </c>
      <c r="D45" s="6"/>
    </row>
    <row r="46" spans="1:4" s="62" customFormat="1" ht="49.5" customHeight="1">
      <c r="A46" s="41" t="s">
        <v>113</v>
      </c>
      <c r="B46" s="26">
        <v>-11489934</v>
      </c>
      <c r="C46" s="8"/>
      <c r="D46" s="40"/>
    </row>
    <row r="47" spans="1:4" s="62" customFormat="1" ht="41.25" customHeight="1">
      <c r="A47" s="42" t="s">
        <v>114</v>
      </c>
      <c r="B47" s="26">
        <v>-67410</v>
      </c>
      <c r="C47" s="8"/>
      <c r="D47" s="40"/>
    </row>
    <row r="48" spans="1:4" s="62" customFormat="1" ht="26.25" customHeight="1">
      <c r="A48" s="41" t="s">
        <v>115</v>
      </c>
      <c r="B48" s="8">
        <v>8971243</v>
      </c>
      <c r="C48" s="8"/>
      <c r="D48" s="40"/>
    </row>
    <row r="49" spans="1:4" s="62" customFormat="1" ht="39" customHeight="1">
      <c r="A49" s="41" t="s">
        <v>116</v>
      </c>
      <c r="B49" s="26">
        <v>-561368598</v>
      </c>
      <c r="C49" s="8"/>
      <c r="D49" s="40"/>
    </row>
    <row r="50" spans="1:4" s="62" customFormat="1" ht="39" customHeight="1">
      <c r="A50" s="41" t="s">
        <v>117</v>
      </c>
      <c r="B50" s="8">
        <v>47040</v>
      </c>
      <c r="C50" s="8"/>
      <c r="D50" s="40"/>
    </row>
    <row r="51" spans="1:4" s="53" customFormat="1" ht="27" customHeight="1" thickBot="1">
      <c r="A51" s="34" t="s">
        <v>82</v>
      </c>
      <c r="B51" s="35" t="s">
        <v>0</v>
      </c>
      <c r="C51" s="36" t="s">
        <v>0</v>
      </c>
      <c r="D51" s="37">
        <f>D7+D12</f>
        <v>2012053278451.03</v>
      </c>
    </row>
    <row r="52" spans="1:4" s="53" customFormat="1" ht="26.25" customHeight="1">
      <c r="A52" s="21" t="s">
        <v>118</v>
      </c>
      <c r="B52" s="8" t="s">
        <v>0</v>
      </c>
      <c r="C52" s="5" t="s">
        <v>0</v>
      </c>
      <c r="D52" s="6"/>
    </row>
    <row r="53" spans="1:4" s="53" customFormat="1" ht="24" customHeight="1">
      <c r="A53" s="15" t="s">
        <v>83</v>
      </c>
      <c r="B53" s="20"/>
      <c r="C53" s="16" t="s">
        <v>0</v>
      </c>
      <c r="D53" s="17">
        <f>SUM(C54:C123)</f>
        <v>1673416588124</v>
      </c>
    </row>
    <row r="54" spans="1:4" s="53" customFormat="1" ht="29.25" customHeight="1">
      <c r="A54" s="49" t="s">
        <v>99</v>
      </c>
      <c r="B54" s="8"/>
      <c r="C54" s="5">
        <f>SUM(B55:B86)</f>
        <v>1506806682393</v>
      </c>
      <c r="D54" s="6"/>
    </row>
    <row r="55" spans="1:4" s="53" customFormat="1" ht="21.75" customHeight="1">
      <c r="A55" s="50" t="s">
        <v>1</v>
      </c>
      <c r="B55" s="8">
        <v>1208378010</v>
      </c>
      <c r="C55" s="5"/>
      <c r="D55" s="6"/>
    </row>
    <row r="56" spans="1:4" s="53" customFormat="1" ht="21.75" customHeight="1">
      <c r="A56" s="50" t="s">
        <v>2</v>
      </c>
      <c r="B56" s="8">
        <v>6223179797</v>
      </c>
      <c r="C56" s="5"/>
      <c r="D56" s="6"/>
    </row>
    <row r="57" spans="1:4" s="53" customFormat="1" ht="21.75" customHeight="1">
      <c r="A57" s="50" t="s">
        <v>3</v>
      </c>
      <c r="B57" s="8">
        <v>4112534044</v>
      </c>
      <c r="C57" s="5"/>
      <c r="D57" s="6"/>
    </row>
    <row r="58" spans="1:4" s="53" customFormat="1" ht="21.75" customHeight="1">
      <c r="A58" s="50" t="s">
        <v>4</v>
      </c>
      <c r="B58" s="8">
        <v>39321516941</v>
      </c>
      <c r="C58" s="5"/>
      <c r="D58" s="6"/>
    </row>
    <row r="59" spans="1:4" s="53" customFormat="1" ht="21.75" customHeight="1">
      <c r="A59" s="50" t="s">
        <v>5</v>
      </c>
      <c r="B59" s="8">
        <v>1879190820</v>
      </c>
      <c r="C59" s="5"/>
      <c r="D59" s="6"/>
    </row>
    <row r="60" spans="1:4" s="53" customFormat="1" ht="21.75" customHeight="1">
      <c r="A60" s="50" t="s">
        <v>6</v>
      </c>
      <c r="B60" s="8">
        <v>2092191510</v>
      </c>
      <c r="C60" s="5"/>
      <c r="D60" s="6"/>
    </row>
    <row r="61" spans="1:4" s="53" customFormat="1" ht="21.75" customHeight="1">
      <c r="A61" s="50" t="s">
        <v>7</v>
      </c>
      <c r="B61" s="8">
        <f>49410710463</f>
        <v>49410710463</v>
      </c>
      <c r="C61" s="5"/>
      <c r="D61" s="6"/>
    </row>
    <row r="62" spans="1:4" s="53" customFormat="1" ht="21.75" customHeight="1">
      <c r="A62" s="50" t="s">
        <v>8</v>
      </c>
      <c r="B62" s="8">
        <v>26428296460</v>
      </c>
      <c r="C62" s="5"/>
      <c r="D62" s="6"/>
    </row>
    <row r="63" spans="1:4" s="53" customFormat="1" ht="21.75" customHeight="1">
      <c r="A63" s="50" t="s">
        <v>9</v>
      </c>
      <c r="B63" s="8">
        <v>25438593350</v>
      </c>
      <c r="C63" s="5"/>
      <c r="D63" s="6"/>
    </row>
    <row r="64" spans="1:4" s="53" customFormat="1" ht="21.75" customHeight="1">
      <c r="A64" s="50" t="s">
        <v>10</v>
      </c>
      <c r="B64" s="8">
        <v>133682395</v>
      </c>
      <c r="C64" s="5"/>
      <c r="D64" s="6"/>
    </row>
    <row r="65" spans="1:4" s="53" customFormat="1" ht="21.75" customHeight="1">
      <c r="A65" s="50" t="s">
        <v>11</v>
      </c>
      <c r="B65" s="8">
        <v>1203651136</v>
      </c>
      <c r="C65" s="5"/>
      <c r="D65" s="6"/>
    </row>
    <row r="66" spans="1:4" s="53" customFormat="1" ht="21.75" customHeight="1">
      <c r="A66" s="50" t="s">
        <v>12</v>
      </c>
      <c r="B66" s="8">
        <v>247640036286</v>
      </c>
      <c r="C66" s="5"/>
      <c r="D66" s="6"/>
    </row>
    <row r="67" spans="1:4" s="53" customFormat="1" ht="21.75" customHeight="1">
      <c r="A67" s="50" t="s">
        <v>13</v>
      </c>
      <c r="B67" s="8">
        <v>190474846179</v>
      </c>
      <c r="C67" s="5"/>
      <c r="D67" s="6"/>
    </row>
    <row r="68" spans="1:4" s="53" customFormat="1" ht="21.75" customHeight="1">
      <c r="A68" s="50" t="s">
        <v>14</v>
      </c>
      <c r="B68" s="8">
        <v>90902834695</v>
      </c>
      <c r="C68" s="5"/>
      <c r="D68" s="6"/>
    </row>
    <row r="69" spans="1:4" s="53" customFormat="1" ht="21.75" customHeight="1">
      <c r="A69" s="50" t="s">
        <v>15</v>
      </c>
      <c r="B69" s="8">
        <v>16658518360</v>
      </c>
      <c r="C69" s="5"/>
      <c r="D69" s="6"/>
    </row>
    <row r="70" spans="1:4" s="53" customFormat="1" ht="21.75" customHeight="1">
      <c r="A70" s="50" t="s">
        <v>16</v>
      </c>
      <c r="B70" s="8">
        <v>59668425875</v>
      </c>
      <c r="C70" s="5"/>
      <c r="D70" s="6"/>
    </row>
    <row r="71" spans="1:4" s="53" customFormat="1" ht="21.75" customHeight="1">
      <c r="A71" s="50" t="s">
        <v>17</v>
      </c>
      <c r="B71" s="8">
        <v>9345722106</v>
      </c>
      <c r="C71" s="5"/>
      <c r="D71" s="6"/>
    </row>
    <row r="72" spans="1:4" s="53" customFormat="1" ht="21.75" customHeight="1">
      <c r="A72" s="50" t="s">
        <v>18</v>
      </c>
      <c r="B72" s="8">
        <v>74257089120</v>
      </c>
      <c r="C72" s="5"/>
      <c r="D72" s="6"/>
    </row>
    <row r="73" spans="1:4" s="53" customFormat="1" ht="21.75" customHeight="1">
      <c r="A73" s="50" t="s">
        <v>19</v>
      </c>
      <c r="B73" s="8">
        <v>38050905515</v>
      </c>
      <c r="C73" s="5"/>
      <c r="D73" s="6"/>
    </row>
    <row r="74" spans="1:4" s="53" customFormat="1" ht="21.75" customHeight="1">
      <c r="A74" s="50" t="s">
        <v>20</v>
      </c>
      <c r="B74" s="8">
        <v>152097983971</v>
      </c>
      <c r="C74" s="5"/>
      <c r="D74" s="6"/>
    </row>
    <row r="75" spans="1:4" s="53" customFormat="1" ht="21.75" customHeight="1">
      <c r="A75" s="50" t="s">
        <v>21</v>
      </c>
      <c r="B75" s="8">
        <v>8016993300</v>
      </c>
      <c r="C75" s="5"/>
      <c r="D75" s="6"/>
    </row>
    <row r="76" spans="1:4" s="53" customFormat="1" ht="21.75" customHeight="1">
      <c r="A76" s="50" t="s">
        <v>22</v>
      </c>
      <c r="B76" s="8">
        <v>123266588382</v>
      </c>
      <c r="C76" s="5"/>
      <c r="D76" s="6"/>
    </row>
    <row r="77" spans="1:4" s="53" customFormat="1" ht="21.75" customHeight="1">
      <c r="A77" s="50" t="s">
        <v>23</v>
      </c>
      <c r="B77" s="8">
        <v>1818639089</v>
      </c>
      <c r="C77" s="5"/>
      <c r="D77" s="6"/>
    </row>
    <row r="78" spans="1:4" s="53" customFormat="1" ht="21.75" customHeight="1">
      <c r="A78" s="50" t="s">
        <v>24</v>
      </c>
      <c r="B78" s="8">
        <v>19152381298</v>
      </c>
      <c r="C78" s="5"/>
      <c r="D78" s="6"/>
    </row>
    <row r="79" spans="1:4" s="53" customFormat="1" ht="21.75" customHeight="1">
      <c r="A79" s="50" t="s">
        <v>25</v>
      </c>
      <c r="B79" s="8">
        <v>10081541501</v>
      </c>
      <c r="C79" s="5"/>
      <c r="D79" s="6"/>
    </row>
    <row r="80" spans="1:4" s="53" customFormat="1" ht="21.75" customHeight="1">
      <c r="A80" s="50" t="s">
        <v>26</v>
      </c>
      <c r="B80" s="8">
        <v>7251623000</v>
      </c>
      <c r="C80" s="5"/>
      <c r="D80" s="6"/>
    </row>
    <row r="81" spans="1:4" s="53" customFormat="1" ht="21.75" customHeight="1">
      <c r="A81" s="50" t="s">
        <v>27</v>
      </c>
      <c r="B81" s="8">
        <v>134420569273</v>
      </c>
      <c r="C81" s="5"/>
      <c r="D81" s="6"/>
    </row>
    <row r="82" spans="1:4" s="53" customFormat="1" ht="21.75" customHeight="1" thickBot="1">
      <c r="A82" s="63" t="s">
        <v>28</v>
      </c>
      <c r="B82" s="9">
        <v>169250296</v>
      </c>
      <c r="C82" s="10"/>
      <c r="D82" s="19"/>
    </row>
    <row r="83" spans="1:4" s="53" customFormat="1" ht="21.75" customHeight="1">
      <c r="A83" s="50" t="s">
        <v>29</v>
      </c>
      <c r="B83" s="8">
        <v>123623559776</v>
      </c>
      <c r="C83" s="5"/>
      <c r="D83" s="6"/>
    </row>
    <row r="84" spans="1:7" s="53" customFormat="1" ht="21.75" customHeight="1">
      <c r="A84" s="50" t="s">
        <v>30</v>
      </c>
      <c r="B84" s="8">
        <v>373207605</v>
      </c>
      <c r="C84" s="5"/>
      <c r="D84" s="6"/>
      <c r="F84" s="64"/>
      <c r="G84" s="64"/>
    </row>
    <row r="85" spans="1:7" s="53" customFormat="1" ht="21.75" customHeight="1">
      <c r="A85" s="50" t="s">
        <v>31</v>
      </c>
      <c r="B85" s="8">
        <v>37022566611</v>
      </c>
      <c r="C85" s="5"/>
      <c r="D85" s="6"/>
      <c r="F85" s="64"/>
      <c r="G85" s="64"/>
    </row>
    <row r="86" spans="1:7" s="53" customFormat="1" ht="21.75" customHeight="1">
      <c r="A86" s="50" t="s">
        <v>32</v>
      </c>
      <c r="B86" s="8">
        <v>5061475229</v>
      </c>
      <c r="C86" s="5"/>
      <c r="D86" s="6"/>
      <c r="F86" s="64"/>
      <c r="G86" s="64"/>
    </row>
    <row r="87" spans="1:8" s="53" customFormat="1" ht="27.75" customHeight="1">
      <c r="A87" s="48" t="s">
        <v>100</v>
      </c>
      <c r="B87" s="8"/>
      <c r="C87" s="5">
        <f>SUM(B88:B112)</f>
        <v>43446391969</v>
      </c>
      <c r="D87" s="6"/>
      <c r="F87" s="64"/>
      <c r="G87" s="64"/>
      <c r="H87" s="65"/>
    </row>
    <row r="88" spans="1:7" s="53" customFormat="1" ht="21.75" customHeight="1">
      <c r="A88" s="50" t="s">
        <v>33</v>
      </c>
      <c r="B88" s="8">
        <f>47170309</f>
        <v>47170309</v>
      </c>
      <c r="C88" s="5"/>
      <c r="D88" s="6"/>
      <c r="F88" s="64"/>
      <c r="G88" s="64"/>
    </row>
    <row r="89" spans="1:7" s="53" customFormat="1" ht="21.75" customHeight="1">
      <c r="A89" s="50" t="s">
        <v>34</v>
      </c>
      <c r="B89" s="8">
        <f>20166127+277731413</f>
        <v>297897540</v>
      </c>
      <c r="C89" s="5"/>
      <c r="D89" s="6"/>
      <c r="F89" s="64"/>
      <c r="G89" s="64"/>
    </row>
    <row r="90" spans="1:7" s="53" customFormat="1" ht="21.75" customHeight="1">
      <c r="A90" s="50" t="s">
        <v>35</v>
      </c>
      <c r="B90" s="8">
        <f>109863586</f>
        <v>109863586</v>
      </c>
      <c r="C90" s="5"/>
      <c r="D90" s="6"/>
      <c r="F90" s="64"/>
      <c r="G90" s="64"/>
    </row>
    <row r="91" spans="1:7" s="53" customFormat="1" ht="21.75" customHeight="1">
      <c r="A91" s="51" t="s">
        <v>36</v>
      </c>
      <c r="B91" s="8">
        <f>100305984+535425609</f>
        <v>635731593</v>
      </c>
      <c r="C91" s="5"/>
      <c r="D91" s="6"/>
      <c r="F91" s="64"/>
      <c r="G91" s="64"/>
    </row>
    <row r="92" spans="1:7" s="53" customFormat="1" ht="21.75" customHeight="1">
      <c r="A92" s="50" t="s">
        <v>37</v>
      </c>
      <c r="B92" s="8">
        <f>25376003</f>
        <v>25376003</v>
      </c>
      <c r="C92" s="5"/>
      <c r="D92" s="6"/>
      <c r="F92" s="64"/>
      <c r="G92" s="64"/>
    </row>
    <row r="93" spans="1:7" s="53" customFormat="1" ht="21.75" customHeight="1">
      <c r="A93" s="50" t="s">
        <v>38</v>
      </c>
      <c r="B93" s="8">
        <f>1882626+191087501</f>
        <v>192970127</v>
      </c>
      <c r="C93" s="5"/>
      <c r="D93" s="6"/>
      <c r="F93" s="64"/>
      <c r="G93" s="64"/>
    </row>
    <row r="94" spans="1:7" s="53" customFormat="1" ht="21.75" customHeight="1">
      <c r="A94" s="50" t="s">
        <v>39</v>
      </c>
      <c r="B94" s="8">
        <f>345915817+3039400249</f>
        <v>3385316066</v>
      </c>
      <c r="C94" s="5"/>
      <c r="D94" s="18"/>
      <c r="F94" s="64"/>
      <c r="G94" s="64"/>
    </row>
    <row r="95" spans="1:7" s="53" customFormat="1" ht="21.75" customHeight="1">
      <c r="A95" s="50" t="s">
        <v>40</v>
      </c>
      <c r="B95" s="8">
        <f>1722450513+1637133232</f>
        <v>3359583745</v>
      </c>
      <c r="C95" s="5"/>
      <c r="D95" s="6"/>
      <c r="F95" s="64"/>
      <c r="G95" s="64"/>
    </row>
    <row r="96" spans="1:7" s="53" customFormat="1" ht="21.75" customHeight="1">
      <c r="A96" s="50" t="s">
        <v>41</v>
      </c>
      <c r="B96" s="8">
        <f>8987721+1962771020</f>
        <v>1971758741</v>
      </c>
      <c r="C96" s="5"/>
      <c r="D96" s="6"/>
      <c r="F96" s="64"/>
      <c r="G96" s="64"/>
    </row>
    <row r="97" spans="1:7" s="53" customFormat="1" ht="21.75" customHeight="1">
      <c r="A97" s="50" t="s">
        <v>42</v>
      </c>
      <c r="B97" s="8">
        <v>6973858</v>
      </c>
      <c r="C97" s="5"/>
      <c r="D97" s="6"/>
      <c r="F97" s="64"/>
      <c r="G97" s="64"/>
    </row>
    <row r="98" spans="1:8" s="53" customFormat="1" ht="21.75" customHeight="1">
      <c r="A98" s="50" t="s">
        <v>43</v>
      </c>
      <c r="B98" s="8">
        <f>48272627+8142867933</f>
        <v>8191140560</v>
      </c>
      <c r="C98" s="5"/>
      <c r="D98" s="6"/>
      <c r="F98" s="64"/>
      <c r="G98" s="64"/>
      <c r="H98" s="2"/>
    </row>
    <row r="99" spans="1:8" s="53" customFormat="1" ht="21.75" customHeight="1">
      <c r="A99" s="50" t="s">
        <v>44</v>
      </c>
      <c r="B99" s="8">
        <f>218862405+1416235843</f>
        <v>1635098248</v>
      </c>
      <c r="C99" s="5"/>
      <c r="D99" s="6"/>
      <c r="F99" s="64"/>
      <c r="G99" s="64"/>
      <c r="H99" s="2"/>
    </row>
    <row r="100" spans="1:8" s="53" customFormat="1" ht="21.75" customHeight="1">
      <c r="A100" s="50" t="s">
        <v>45</v>
      </c>
      <c r="B100" s="8">
        <f>60721499+5251619535</f>
        <v>5312341034</v>
      </c>
      <c r="C100" s="5"/>
      <c r="D100" s="6"/>
      <c r="F100" s="64"/>
      <c r="G100" s="64"/>
      <c r="H100" s="2"/>
    </row>
    <row r="101" spans="1:8" s="53" customFormat="1" ht="21.75" customHeight="1">
      <c r="A101" s="50" t="s">
        <v>46</v>
      </c>
      <c r="B101" s="8">
        <f>709165365+1339693519</f>
        <v>2048858884</v>
      </c>
      <c r="C101" s="5"/>
      <c r="D101" s="6"/>
      <c r="F101" s="64"/>
      <c r="G101" s="64"/>
      <c r="H101" s="2"/>
    </row>
    <row r="102" spans="1:8" s="53" customFormat="1" ht="21.75" customHeight="1">
      <c r="A102" s="50" t="s">
        <v>47</v>
      </c>
      <c r="B102" s="8">
        <f>999213285+5386756517</f>
        <v>6385969802</v>
      </c>
      <c r="C102" s="5"/>
      <c r="D102" s="6"/>
      <c r="F102" s="64"/>
      <c r="G102" s="64"/>
      <c r="H102" s="2"/>
    </row>
    <row r="103" spans="1:8" s="53" customFormat="1" ht="21.75" customHeight="1">
      <c r="A103" s="50" t="s">
        <v>48</v>
      </c>
      <c r="B103" s="8">
        <f>153666698</f>
        <v>153666698</v>
      </c>
      <c r="C103" s="5"/>
      <c r="D103" s="6"/>
      <c r="F103" s="64"/>
      <c r="G103" s="64"/>
      <c r="H103" s="2"/>
    </row>
    <row r="104" spans="1:8" s="53" customFormat="1" ht="21.75" customHeight="1">
      <c r="A104" s="50" t="s">
        <v>49</v>
      </c>
      <c r="B104" s="8">
        <f>348003566+4439442987</f>
        <v>4787446553</v>
      </c>
      <c r="C104" s="5"/>
      <c r="D104" s="6"/>
      <c r="F104" s="64"/>
      <c r="G104" s="64"/>
      <c r="H104" s="2"/>
    </row>
    <row r="105" spans="1:8" s="53" customFormat="1" ht="21.75" customHeight="1">
      <c r="A105" s="50" t="s">
        <v>50</v>
      </c>
      <c r="B105" s="8">
        <f>26223714+1912704497</f>
        <v>1938928211</v>
      </c>
      <c r="C105" s="5"/>
      <c r="D105" s="6"/>
      <c r="F105" s="64"/>
      <c r="G105" s="64"/>
      <c r="H105" s="2"/>
    </row>
    <row r="106" spans="1:8" s="53" customFormat="1" ht="21.75" customHeight="1">
      <c r="A106" s="50" t="s">
        <v>51</v>
      </c>
      <c r="B106" s="8">
        <v>16506724</v>
      </c>
      <c r="C106" s="5"/>
      <c r="D106" s="6"/>
      <c r="F106" s="64"/>
      <c r="G106" s="64"/>
      <c r="H106" s="2"/>
    </row>
    <row r="107" spans="1:10" ht="21.75" customHeight="1">
      <c r="A107" s="50" t="s">
        <v>52</v>
      </c>
      <c r="B107" s="8">
        <f>4454506+3293716</f>
        <v>7748222</v>
      </c>
      <c r="C107" s="5"/>
      <c r="D107" s="6"/>
      <c r="F107" s="64"/>
      <c r="G107" s="64"/>
      <c r="H107" s="2"/>
      <c r="I107" s="53"/>
      <c r="J107" s="53"/>
    </row>
    <row r="108" spans="1:10" ht="21.75" customHeight="1">
      <c r="A108" s="50" t="s">
        <v>53</v>
      </c>
      <c r="B108" s="8">
        <f>56249497+449858911</f>
        <v>506108408</v>
      </c>
      <c r="C108" s="5"/>
      <c r="D108" s="6"/>
      <c r="F108" s="64"/>
      <c r="G108" s="64"/>
      <c r="H108" s="2"/>
      <c r="I108" s="53"/>
      <c r="J108" s="53"/>
    </row>
    <row r="109" spans="1:10" ht="21.75" customHeight="1">
      <c r="A109" s="50" t="s">
        <v>54</v>
      </c>
      <c r="B109" s="8">
        <f>285000+7829403</f>
        <v>8114403</v>
      </c>
      <c r="C109" s="5"/>
      <c r="D109" s="6"/>
      <c r="F109" s="64"/>
      <c r="G109" s="64"/>
      <c r="H109" s="2"/>
      <c r="I109" s="53"/>
      <c r="J109" s="53"/>
    </row>
    <row r="110" spans="1:10" ht="21.75" customHeight="1">
      <c r="A110" s="50" t="s">
        <v>55</v>
      </c>
      <c r="B110" s="8">
        <v>333020626</v>
      </c>
      <c r="C110" s="5"/>
      <c r="D110" s="6"/>
      <c r="F110" s="64"/>
      <c r="G110" s="64"/>
      <c r="H110" s="2"/>
      <c r="I110" s="53"/>
      <c r="J110" s="53"/>
    </row>
    <row r="111" spans="1:10" ht="21.75" customHeight="1">
      <c r="A111" s="50" t="s">
        <v>56</v>
      </c>
      <c r="B111" s="8">
        <f>721403497+1362570079</f>
        <v>2083973576</v>
      </c>
      <c r="C111" s="5"/>
      <c r="D111" s="6"/>
      <c r="F111" s="64"/>
      <c r="G111" s="64"/>
      <c r="H111" s="2"/>
      <c r="I111" s="53"/>
      <c r="J111" s="53"/>
    </row>
    <row r="112" spans="1:10" ht="21.75" customHeight="1">
      <c r="A112" s="50" t="s">
        <v>119</v>
      </c>
      <c r="B112" s="8">
        <v>4828452</v>
      </c>
      <c r="C112" s="5" t="s">
        <v>0</v>
      </c>
      <c r="D112" s="6"/>
      <c r="F112" s="64"/>
      <c r="G112" s="64"/>
      <c r="H112" s="2"/>
      <c r="I112" s="53"/>
      <c r="J112" s="53"/>
    </row>
    <row r="113" spans="1:4" ht="25.5" customHeight="1" thickBot="1">
      <c r="A113" s="38" t="s">
        <v>101</v>
      </c>
      <c r="B113" s="10"/>
      <c r="C113" s="10">
        <v>6000000000</v>
      </c>
      <c r="D113" s="19"/>
    </row>
    <row r="114" spans="1:4" ht="45" customHeight="1">
      <c r="A114" s="57" t="s">
        <v>120</v>
      </c>
      <c r="B114" s="5"/>
      <c r="C114" s="5">
        <v>10358212329</v>
      </c>
      <c r="D114" s="6"/>
    </row>
    <row r="115" spans="1:4" ht="45" customHeight="1">
      <c r="A115" s="22" t="s">
        <v>121</v>
      </c>
      <c r="B115" s="5"/>
      <c r="C115" s="5">
        <v>1662687472</v>
      </c>
      <c r="D115" s="6"/>
    </row>
    <row r="116" spans="1:4" ht="45" customHeight="1">
      <c r="A116" s="22" t="s">
        <v>122</v>
      </c>
      <c r="B116" s="5"/>
      <c r="C116" s="5">
        <v>10259901067</v>
      </c>
      <c r="D116" s="6"/>
    </row>
    <row r="117" spans="1:4" ht="45" customHeight="1">
      <c r="A117" s="22" t="s">
        <v>127</v>
      </c>
      <c r="B117" s="5"/>
      <c r="C117" s="5">
        <v>33852306517</v>
      </c>
      <c r="D117" s="6"/>
    </row>
    <row r="118" spans="1:4" ht="45" customHeight="1">
      <c r="A118" s="22" t="s">
        <v>123</v>
      </c>
      <c r="B118" s="5"/>
      <c r="C118" s="5">
        <v>37279746317</v>
      </c>
      <c r="D118" s="6"/>
    </row>
    <row r="119" spans="1:4" ht="45" customHeight="1">
      <c r="A119" s="22" t="s">
        <v>124</v>
      </c>
      <c r="B119" s="5"/>
      <c r="C119" s="5">
        <v>12062774373</v>
      </c>
      <c r="D119" s="6"/>
    </row>
    <row r="120" spans="1:4" ht="28.5" customHeight="1">
      <c r="A120" s="23" t="s">
        <v>84</v>
      </c>
      <c r="B120" s="5"/>
      <c r="C120" s="26">
        <v>-13775887</v>
      </c>
      <c r="D120" s="6"/>
    </row>
    <row r="121" spans="1:6" s="66" customFormat="1" ht="28.5" customHeight="1">
      <c r="A121" s="39" t="s">
        <v>85</v>
      </c>
      <c r="B121" s="8"/>
      <c r="C121" s="60">
        <f>126847077+11499143312+181439</f>
        <v>11626171828</v>
      </c>
      <c r="D121" s="40"/>
      <c r="F121" s="43"/>
    </row>
    <row r="122" spans="1:4" ht="28.5" customHeight="1">
      <c r="A122" s="23" t="s">
        <v>86</v>
      </c>
      <c r="B122" s="5"/>
      <c r="C122" s="26">
        <v>-503741695</v>
      </c>
      <c r="D122" s="6"/>
    </row>
    <row r="123" spans="1:4" ht="28.5" customHeight="1">
      <c r="A123" s="23" t="s">
        <v>87</v>
      </c>
      <c r="B123" s="5"/>
      <c r="C123" s="5">
        <v>579231441</v>
      </c>
      <c r="D123" s="6"/>
    </row>
    <row r="124" spans="1:4" ht="36.75" customHeight="1">
      <c r="A124" s="15" t="s">
        <v>88</v>
      </c>
      <c r="B124" s="16" t="s">
        <v>0</v>
      </c>
      <c r="C124" s="16" t="s">
        <v>0</v>
      </c>
      <c r="D124" s="17">
        <f>SUM(C125:C127)</f>
        <v>338638646148.03</v>
      </c>
    </row>
    <row r="125" spans="1:4" ht="24.75" customHeight="1">
      <c r="A125" s="23" t="s">
        <v>89</v>
      </c>
      <c r="B125" s="5" t="s">
        <v>0</v>
      </c>
      <c r="C125" s="5">
        <v>62081895350.87</v>
      </c>
      <c r="D125" s="6"/>
    </row>
    <row r="126" spans="1:6" ht="24.75" customHeight="1">
      <c r="A126" s="23" t="s">
        <v>125</v>
      </c>
      <c r="B126" s="5" t="s">
        <v>0</v>
      </c>
      <c r="C126" s="5">
        <f>253895098290.19+101190900756.19-94248144562.22</f>
        <v>260837854484.16</v>
      </c>
      <c r="D126" s="6"/>
      <c r="F126" s="67"/>
    </row>
    <row r="127" spans="1:6" ht="24.75" customHeight="1">
      <c r="A127" s="23" t="s">
        <v>126</v>
      </c>
      <c r="B127" s="5" t="s">
        <v>0</v>
      </c>
      <c r="C127" s="5">
        <f>15770085521-51189208</f>
        <v>15718896313</v>
      </c>
      <c r="D127" s="6"/>
      <c r="F127" s="67"/>
    </row>
    <row r="128" spans="1:6" ht="52.5" customHeight="1">
      <c r="A128" s="23"/>
      <c r="B128" s="5"/>
      <c r="C128" s="5"/>
      <c r="D128" s="6"/>
      <c r="F128" s="67"/>
    </row>
    <row r="129" spans="1:6" ht="30.75" customHeight="1">
      <c r="A129" s="23"/>
      <c r="B129" s="5"/>
      <c r="C129" s="5"/>
      <c r="D129" s="6"/>
      <c r="F129" s="67"/>
    </row>
    <row r="130" spans="1:6" s="1" customFormat="1" ht="47.25" customHeight="1" thickBot="1">
      <c r="A130" s="7" t="s">
        <v>90</v>
      </c>
      <c r="B130" s="3" t="s">
        <v>0</v>
      </c>
      <c r="C130" s="3" t="s">
        <v>0</v>
      </c>
      <c r="D130" s="4">
        <f>D53+D124</f>
        <v>2012055234272.03</v>
      </c>
      <c r="F130" s="68">
        <f>D51-D130</f>
        <v>-1955821</v>
      </c>
    </row>
    <row r="131" ht="33" customHeight="1">
      <c r="F131" s="67"/>
    </row>
    <row r="132" ht="34.5" customHeight="1">
      <c r="F132" s="67"/>
    </row>
    <row r="133" ht="16.5">
      <c r="F133" s="67"/>
    </row>
    <row r="134" ht="16.5">
      <c r="B134" s="25"/>
    </row>
    <row r="135" spans="2:4" ht="16.5">
      <c r="B135" s="69"/>
      <c r="C135" s="69"/>
      <c r="D135" s="70"/>
    </row>
    <row r="136" spans="2:4" ht="16.5">
      <c r="B136" s="69"/>
      <c r="C136" s="69"/>
      <c r="D136" s="70"/>
    </row>
    <row r="137" ht="16.5">
      <c r="D137" s="70"/>
    </row>
  </sheetData>
  <mergeCells count="4">
    <mergeCell ref="A4:A5"/>
    <mergeCell ref="A1:D1"/>
    <mergeCell ref="A2:D2"/>
    <mergeCell ref="B4:D4"/>
  </mergeCells>
  <printOptions horizontalCentered="1"/>
  <pageMargins left="0.5905511811023623" right="0.5905511811023623" top="0.7874015748031497" bottom="0.9448818897637796" header="0.3937007874015748" footer="0.5118110236220472"/>
  <pageSetup horizontalDpi="600" verticalDpi="600" orientation="portrait" paperSize="9" scale="92" r:id="rId4"/>
  <rowBreaks count="2" manualBreakCount="2">
    <brk id="30" max="3" man="1"/>
    <brk id="51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temp</cp:lastModifiedBy>
  <cp:lastPrinted>2008-04-17T11:07:54Z</cp:lastPrinted>
  <dcterms:created xsi:type="dcterms:W3CDTF">1998-07-08T01:53:42Z</dcterms:created>
  <dcterms:modified xsi:type="dcterms:W3CDTF">2008-04-28T01:47:49Z</dcterms:modified>
  <cp:category/>
  <cp:version/>
  <cp:contentType/>
  <cp:contentStatus/>
</cp:coreProperties>
</file>