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496" windowHeight="8196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'現流表及平衡表'!$A$1:$K$44</definedName>
    <definedName name="_xlnm.Print_Area" localSheetId="0">'餘絀表及撥補表'!$A$1:$H$44</definedName>
  </definedNames>
  <calcPr fullCalcOnLoad="1"/>
</workbook>
</file>

<file path=xl/sharedStrings.xml><?xml version="1.0" encoding="utf-8"?>
<sst xmlns="http://schemas.openxmlformats.org/spreadsheetml/2006/main" count="86" uniqueCount="68">
  <si>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</si>
  <si>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</si>
  <si>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</si>
  <si>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</si>
  <si>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</si>
  <si>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</si>
  <si>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</si>
  <si>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</si>
  <si>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</si>
  <si>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</si>
  <si>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</si>
  <si>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</si>
  <si>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</si>
  <si>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</si>
  <si>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賸餘之部</t>
  </si>
  <si>
    <t>分配之部</t>
  </si>
  <si>
    <t>未分配賸餘</t>
  </si>
  <si>
    <t>本年度
決算數</t>
  </si>
  <si>
    <t>總收入</t>
  </si>
  <si>
    <t>本期賸餘（短絀－）</t>
  </si>
  <si>
    <t>本期賸餘</t>
  </si>
  <si>
    <t>前期未分配賸餘</t>
  </si>
  <si>
    <t>現金及約當現金之淨增（淨減－）</t>
  </si>
  <si>
    <t>期初現金及約當現金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</si>
  <si>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</si>
  <si>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</si>
  <si>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</si>
  <si>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</si>
  <si>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投資活動之現金流量</t>
  </si>
  <si>
    <t>資　產</t>
  </si>
  <si>
    <t>合                 計</t>
  </si>
  <si>
    <t>負　債</t>
  </si>
  <si>
    <t>合 　　計</t>
  </si>
  <si>
    <t>中央公教人員急難救助基金收支餘絀決算表</t>
  </si>
  <si>
    <t>中央公教人員急難救助基金餘絀撥補決算表</t>
  </si>
  <si>
    <t>減少投資、長期應收款、貸墊款及準備金</t>
  </si>
  <si>
    <t>中央公教人員急難救助基金現金流量決算表</t>
  </si>
  <si>
    <t>中央公教人員急難救助基金平衡表</t>
  </si>
  <si>
    <t>流動資產</t>
  </si>
  <si>
    <t>投資、長期應收款、貸墊款及準備金</t>
  </si>
  <si>
    <t>流動負債</t>
  </si>
  <si>
    <t>淨值</t>
  </si>
  <si>
    <t>基金</t>
  </si>
  <si>
    <t>公積</t>
  </si>
  <si>
    <t>總支出</t>
  </si>
  <si>
    <t>期末現金及約當現金</t>
  </si>
  <si>
    <t>本年度預算數</t>
  </si>
  <si>
    <t>本年度
預算數</t>
  </si>
  <si>
    <t>累積餘絀（－）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</si>
  <si>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</si>
  <si>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</si>
  <si>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</si>
  <si>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增加投資、長期應收款、貸墊款及準備金</t>
  </si>
  <si>
    <t>增加無形資產、遞延借項及其他資產</t>
  </si>
  <si>
    <t>增加固定資產及遞耗資產</t>
  </si>
  <si>
    <t>融資活動之現金流量</t>
  </si>
  <si>
    <t>其他融資活動之現金流入</t>
  </si>
  <si>
    <t xml:space="preserve">  投資活動之淨現金流入（流出－）</t>
  </si>
  <si>
    <t xml:space="preserve"> 融資活動之淨現金流入（流出－）</t>
  </si>
  <si>
    <t>固定資產</t>
  </si>
  <si>
    <t>無形資產</t>
  </si>
  <si>
    <t>投融資業務收入</t>
  </si>
  <si>
    <t>財務收入</t>
  </si>
  <si>
    <t>其他業務外收入</t>
  </si>
  <si>
    <t>投融資業務成本</t>
  </si>
  <si>
    <t>行銷及業務費用</t>
  </si>
  <si>
    <t>管理及總務費用</t>
  </si>
  <si>
    <t>其他業務外費用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</si>
</sst>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4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b/>
      <sz val="12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6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8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181" fontId="9" fillId="0" borderId="19" xfId="0" applyNumberFormat="1" applyFont="1" applyBorder="1" applyAlignment="1" applyProtection="1">
      <alignment horizontal="center" vertical="center"/>
      <protection/>
    </xf>
    <xf numFmtId="181" fontId="12" fillId="0" borderId="13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181" fontId="9" fillId="0" borderId="16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vertical="center" readingOrder="2"/>
      <protection/>
    </xf>
    <xf numFmtId="178" fontId="9" fillId="0" borderId="21" xfId="0" applyNumberFormat="1" applyFont="1" applyBorder="1" applyAlignment="1" applyProtection="1">
      <alignment vertical="center" readingOrder="2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horizontal="distributed" vertical="center" wrapText="1" indent="1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9" fillId="0" borderId="25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0" fillId="0" borderId="26" xfId="0" applyBorder="1" applyAlignment="1">
      <alignment vertical="center"/>
    </xf>
    <xf numFmtId="0" fontId="8" fillId="0" borderId="27" xfId="0" applyFont="1" applyBorder="1" applyAlignment="1" applyProtection="1">
      <alignment horizontal="left" vertical="top"/>
      <protection locked="0"/>
    </xf>
    <xf numFmtId="0" fontId="6" fillId="0" borderId="20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29" xfId="0" applyFont="1" applyBorder="1" applyAlignment="1" applyProtection="1">
      <alignment horizontal="distributed" vertical="center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0" fontId="13" fillId="0" borderId="27" xfId="0" applyFont="1" applyBorder="1" applyAlignment="1" applyProtection="1">
      <alignment horizontal="left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5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3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7" xfId="0" applyFont="1" applyBorder="1" applyAlignment="1" applyProtection="1">
      <alignment horizontal="center" vertical="top"/>
      <protection locked="0"/>
    </xf>
    <xf numFmtId="0" fontId="6" fillId="0" borderId="27" xfId="0" applyFont="1" applyBorder="1" applyAlignment="1" applyProtection="1">
      <alignment horizontal="right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7" xfId="0" applyNumberFormat="1" applyFont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24" xfId="0" applyFont="1" applyBorder="1" applyAlignment="1" applyProtection="1">
      <alignment horizontal="distributed" vertical="center" indent="1"/>
      <protection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25" xfId="0" applyFont="1" applyBorder="1" applyAlignment="1" applyProtection="1">
      <alignment horizontal="distributed" vertical="center" indent="1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left" vertical="center"/>
      <protection/>
    </xf>
    <xf numFmtId="0" fontId="14" fillId="0" borderId="31" xfId="0" applyFont="1" applyBorder="1" applyAlignment="1" applyProtection="1">
      <alignment horizontal="left" vertical="center"/>
      <protection/>
    </xf>
    <xf numFmtId="181" fontId="9" fillId="0" borderId="27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6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16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31" xfId="0" applyFont="1" applyBorder="1" applyAlignment="1" applyProtection="1">
      <alignment horizontal="distributed" vertical="center" inden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A25">
      <selection activeCell="A36" sqref="A36:B36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82" t="s">
        <v>33</v>
      </c>
      <c r="B1" s="82"/>
      <c r="C1" s="82"/>
      <c r="D1" s="82"/>
      <c r="E1" s="82"/>
      <c r="F1" s="82"/>
      <c r="G1" s="82"/>
      <c r="H1" s="82"/>
    </row>
    <row r="2" spans="2:8" ht="17.25" customHeight="1">
      <c r="B2" s="88"/>
      <c r="C2" s="88"/>
      <c r="D2" s="88"/>
      <c r="E2" s="88"/>
      <c r="F2" s="88"/>
      <c r="G2" s="88"/>
      <c r="H2" s="88"/>
    </row>
    <row r="3" spans="2:8" ht="20.25" thickBot="1">
      <c r="B3" s="2"/>
      <c r="C3" s="75" t="s">
        <v>49</v>
      </c>
      <c r="D3" s="75"/>
      <c r="E3" s="75"/>
      <c r="F3" s="75"/>
      <c r="G3" s="75"/>
      <c r="H3" s="75"/>
    </row>
    <row r="4" spans="1:8" ht="18.75" customHeight="1">
      <c r="A4" s="76" t="s">
        <v>11</v>
      </c>
      <c r="B4" s="77"/>
      <c r="C4" s="83" t="s">
        <v>46</v>
      </c>
      <c r="D4" s="83"/>
      <c r="E4" s="83" t="s">
        <v>13</v>
      </c>
      <c r="F4" s="83"/>
      <c r="G4" s="83" t="s">
        <v>9</v>
      </c>
      <c r="H4" s="89"/>
    </row>
    <row r="5" spans="1:8" ht="18.75" customHeight="1">
      <c r="A5" s="78"/>
      <c r="B5" s="79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6.5" customHeight="1">
      <c r="A6" s="86" t="s">
        <v>18</v>
      </c>
      <c r="B6" s="87"/>
      <c r="C6" s="19">
        <f>SUM(C7:C9)</f>
        <v>4564000</v>
      </c>
      <c r="D6" s="53">
        <f aca="true" t="shared" si="0" ref="D6:D15">C6/C$6*100</f>
        <v>100</v>
      </c>
      <c r="E6" s="19">
        <f>SUM(E7:E9)</f>
        <v>4608601</v>
      </c>
      <c r="F6" s="53">
        <f aca="true" t="shared" si="1" ref="F6:F15">E6/E$6*100</f>
        <v>100</v>
      </c>
      <c r="G6" s="19">
        <f>SUM(G7:G9)</f>
        <v>44601</v>
      </c>
      <c r="H6" s="54">
        <f>IF(C6=0,0,ABS(G6/C6*100))</f>
        <v>0.9772348816827344</v>
      </c>
    </row>
    <row r="7" spans="1:8" ht="16.5" customHeight="1">
      <c r="A7" s="29"/>
      <c r="B7" s="14" t="s">
        <v>61</v>
      </c>
      <c r="C7" s="37">
        <v>1292000</v>
      </c>
      <c r="D7" s="23">
        <f t="shared" si="0"/>
        <v>28.308501314636285</v>
      </c>
      <c r="E7" s="21">
        <v>638880</v>
      </c>
      <c r="F7" s="23">
        <f t="shared" si="1"/>
        <v>13.86277527605449</v>
      </c>
      <c r="G7" s="34">
        <f>E7-C7</f>
        <v>-653120</v>
      </c>
      <c r="H7" s="13">
        <f aca="true" t="shared" si="2" ref="H7:H15">IF(C7=0,0,ABS(G7/C7*100))</f>
        <v>50.55108359133127</v>
      </c>
    </row>
    <row r="8" spans="1:8" ht="16.5" customHeight="1">
      <c r="A8" s="29"/>
      <c r="B8" s="14" t="s">
        <v>62</v>
      </c>
      <c r="C8" s="37">
        <v>3272000</v>
      </c>
      <c r="D8" s="23">
        <f t="shared" si="0"/>
        <v>71.69149868536373</v>
      </c>
      <c r="E8" s="21">
        <v>3915830</v>
      </c>
      <c r="F8" s="39">
        <f t="shared" si="1"/>
        <v>84.9678676891317</v>
      </c>
      <c r="G8" s="34">
        <f>E8-C8</f>
        <v>643830</v>
      </c>
      <c r="H8" s="13">
        <f t="shared" si="2"/>
        <v>19.676955990220048</v>
      </c>
    </row>
    <row r="9" spans="1:8" ht="16.5" customHeight="1">
      <c r="A9" s="29"/>
      <c r="B9" s="14" t="s">
        <v>63</v>
      </c>
      <c r="C9" s="37">
        <v>0</v>
      </c>
      <c r="D9" s="23">
        <f t="shared" si="0"/>
        <v>0</v>
      </c>
      <c r="E9" s="21">
        <v>53891</v>
      </c>
      <c r="F9" s="39">
        <f t="shared" si="1"/>
        <v>1.1693570348138187</v>
      </c>
      <c r="G9" s="34">
        <f>E9-C9</f>
        <v>53891</v>
      </c>
      <c r="H9" s="13">
        <f t="shared" si="2"/>
        <v>0</v>
      </c>
    </row>
    <row r="10" spans="1:8" ht="16.5" customHeight="1">
      <c r="A10" s="90" t="s">
        <v>44</v>
      </c>
      <c r="B10" s="91"/>
      <c r="C10" s="22">
        <f>SUM(C11:C14)</f>
        <v>1018000</v>
      </c>
      <c r="D10" s="38">
        <f t="shared" si="0"/>
        <v>22.304995617879054</v>
      </c>
      <c r="E10" s="22">
        <f>SUM(E11:E14)</f>
        <v>566462</v>
      </c>
      <c r="F10" s="38">
        <f t="shared" si="1"/>
        <v>12.291409041485691</v>
      </c>
      <c r="G10" s="22">
        <f>SUM(G11:G14)</f>
        <v>-451538</v>
      </c>
      <c r="H10" s="7">
        <f t="shared" si="2"/>
        <v>44.35540275049116</v>
      </c>
    </row>
    <row r="11" spans="1:8" ht="16.5" customHeight="1">
      <c r="A11" s="29"/>
      <c r="B11" s="14" t="s">
        <v>64</v>
      </c>
      <c r="C11" s="37">
        <v>718000</v>
      </c>
      <c r="D11" s="23">
        <f t="shared" si="0"/>
        <v>15.731814198071866</v>
      </c>
      <c r="E11" s="21">
        <v>357462</v>
      </c>
      <c r="F11" s="23">
        <f t="shared" si="1"/>
        <v>7.756410242500923</v>
      </c>
      <c r="G11" s="34">
        <f>E11-C11</f>
        <v>-360538</v>
      </c>
      <c r="H11" s="13">
        <f t="shared" si="2"/>
        <v>50.21420612813371</v>
      </c>
    </row>
    <row r="12" spans="1:8" ht="16.5" customHeight="1">
      <c r="A12" s="29"/>
      <c r="B12" s="14" t="s">
        <v>65</v>
      </c>
      <c r="C12" s="37">
        <v>100000</v>
      </c>
      <c r="D12" s="23">
        <f t="shared" si="0"/>
        <v>2.1910604732690624</v>
      </c>
      <c r="E12" s="21">
        <v>35556</v>
      </c>
      <c r="F12" s="23">
        <f t="shared" si="1"/>
        <v>0.7715139583574278</v>
      </c>
      <c r="G12" s="34">
        <f>E12-C12</f>
        <v>-64444</v>
      </c>
      <c r="H12" s="13">
        <f t="shared" si="2"/>
        <v>64.444</v>
      </c>
    </row>
    <row r="13" spans="1:8" ht="16.5" customHeight="1">
      <c r="A13" s="29"/>
      <c r="B13" s="14" t="s">
        <v>66</v>
      </c>
      <c r="C13" s="37">
        <v>200000</v>
      </c>
      <c r="D13" s="23">
        <f t="shared" si="0"/>
        <v>4.382120946538125</v>
      </c>
      <c r="E13" s="21">
        <v>19405</v>
      </c>
      <c r="F13" s="23">
        <f t="shared" si="1"/>
        <v>0.42106053442248526</v>
      </c>
      <c r="G13" s="34">
        <f>E13-C13</f>
        <v>-180595</v>
      </c>
      <c r="H13" s="13">
        <f t="shared" si="2"/>
        <v>90.2975</v>
      </c>
    </row>
    <row r="14" spans="1:8" ht="16.5" customHeight="1">
      <c r="A14" s="29"/>
      <c r="B14" s="14" t="s">
        <v>67</v>
      </c>
      <c r="C14" s="37">
        <v>0</v>
      </c>
      <c r="D14" s="23">
        <f t="shared" si="0"/>
        <v>0</v>
      </c>
      <c r="E14" s="21">
        <v>154039</v>
      </c>
      <c r="F14" s="23">
        <f t="shared" si="1"/>
        <v>3.3424243062048546</v>
      </c>
      <c r="G14" s="34">
        <f>E14-C14</f>
        <v>154039</v>
      </c>
      <c r="H14" s="13">
        <f t="shared" si="2"/>
        <v>0</v>
      </c>
    </row>
    <row r="15" spans="1:8" ht="16.5" customHeight="1">
      <c r="A15" s="90" t="s">
        <v>19</v>
      </c>
      <c r="B15" s="91"/>
      <c r="C15" s="22">
        <f>C6-C10</f>
        <v>3546000</v>
      </c>
      <c r="D15" s="38">
        <f t="shared" si="0"/>
        <v>77.69500438212094</v>
      </c>
      <c r="E15" s="22">
        <f>E6-E10</f>
        <v>4042139</v>
      </c>
      <c r="F15" s="38">
        <f t="shared" si="1"/>
        <v>87.7085909585143</v>
      </c>
      <c r="G15" s="22">
        <f>G6-G10</f>
        <v>496139</v>
      </c>
      <c r="H15" s="7">
        <f t="shared" si="2"/>
        <v>13.991511562323744</v>
      </c>
    </row>
    <row r="16" spans="1:8" ht="16.5" customHeight="1">
      <c r="A16" s="55"/>
      <c r="B16" s="56"/>
      <c r="C16" s="22"/>
      <c r="D16" s="38"/>
      <c r="E16" s="22"/>
      <c r="F16" s="38"/>
      <c r="G16" s="22"/>
      <c r="H16" s="7"/>
    </row>
    <row r="17" spans="1:8" ht="16.5" customHeight="1">
      <c r="A17" s="29"/>
      <c r="B17" s="14"/>
      <c r="C17" s="37"/>
      <c r="D17" s="23">
        <v>0</v>
      </c>
      <c r="E17" s="21"/>
      <c r="F17" s="23">
        <v>0</v>
      </c>
      <c r="G17" s="34">
        <v>0</v>
      </c>
      <c r="H17" s="30">
        <v>0</v>
      </c>
    </row>
    <row r="18" spans="1:8" ht="16.5" customHeight="1" thickBot="1">
      <c r="A18" s="80"/>
      <c r="B18" s="81"/>
      <c r="C18" s="18"/>
      <c r="D18" s="18"/>
      <c r="E18" s="18"/>
      <c r="F18" s="18"/>
      <c r="G18" s="36"/>
      <c r="H18" s="8"/>
    </row>
    <row r="19" spans="2:8" ht="15.75">
      <c r="B19" s="84"/>
      <c r="C19" s="84"/>
      <c r="D19" s="84"/>
      <c r="E19" s="84"/>
      <c r="F19" s="84"/>
      <c r="G19" s="84"/>
      <c r="H19" s="84"/>
    </row>
    <row r="20" spans="2:8" ht="15.75">
      <c r="B20" s="85"/>
      <c r="C20" s="85"/>
      <c r="D20" s="85"/>
      <c r="E20" s="85"/>
      <c r="F20" s="85"/>
      <c r="G20" s="85"/>
      <c r="H20" s="85"/>
    </row>
    <row r="23" spans="1:8" ht="27" customHeight="1">
      <c r="A23" s="82" t="s">
        <v>34</v>
      </c>
      <c r="B23" s="82"/>
      <c r="C23" s="82"/>
      <c r="D23" s="82"/>
      <c r="E23" s="82"/>
      <c r="F23" s="82"/>
      <c r="G23" s="82"/>
      <c r="H23" s="82"/>
    </row>
    <row r="24" spans="2:8" ht="17.25" customHeight="1">
      <c r="B24" s="88"/>
      <c r="C24" s="88"/>
      <c r="D24" s="88"/>
      <c r="E24" s="88"/>
      <c r="F24" s="88"/>
      <c r="G24" s="88"/>
      <c r="H24" s="88"/>
    </row>
    <row r="25" spans="2:8" ht="20.25" thickBot="1">
      <c r="B25" s="2"/>
      <c r="C25" s="75" t="s">
        <v>49</v>
      </c>
      <c r="D25" s="75"/>
      <c r="E25" s="75"/>
      <c r="F25" s="75"/>
      <c r="G25" s="75"/>
      <c r="H25" s="75"/>
    </row>
    <row r="26" spans="1:8" ht="18.75" customHeight="1">
      <c r="A26" s="76" t="s">
        <v>12</v>
      </c>
      <c r="B26" s="77"/>
      <c r="C26" s="83" t="s">
        <v>46</v>
      </c>
      <c r="D26" s="83"/>
      <c r="E26" s="83" t="s">
        <v>13</v>
      </c>
      <c r="F26" s="83"/>
      <c r="G26" s="83" t="s">
        <v>9</v>
      </c>
      <c r="H26" s="89"/>
    </row>
    <row r="27" spans="1:8" ht="18.75" customHeight="1">
      <c r="A27" s="78"/>
      <c r="B27" s="79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6.5" customHeight="1">
      <c r="A28" s="86" t="s">
        <v>14</v>
      </c>
      <c r="B28" s="87"/>
      <c r="C28" s="19">
        <f>SUM(C29:C30)</f>
        <v>378430000</v>
      </c>
      <c r="D28" s="20">
        <f>C28/$C$28*100</f>
        <v>100</v>
      </c>
      <c r="E28" s="19">
        <f>SUM(E29:E30)</f>
        <v>379225188.45</v>
      </c>
      <c r="F28" s="20">
        <f>E28/$E$28*100</f>
        <v>100</v>
      </c>
      <c r="G28" s="19">
        <f>SUM(G29:G30)</f>
        <v>795188.4499999881</v>
      </c>
      <c r="H28" s="6">
        <f>IF(C28=0,0,ABS(G28/C28*100))</f>
        <v>0.21012827999893985</v>
      </c>
    </row>
    <row r="29" spans="1:9" ht="16.5" customHeight="1">
      <c r="A29" s="31"/>
      <c r="B29" s="15" t="s">
        <v>20</v>
      </c>
      <c r="C29" s="37">
        <v>3546000</v>
      </c>
      <c r="D29" s="23">
        <f>C29/$C$28*100</f>
        <v>0.9370293052876357</v>
      </c>
      <c r="E29" s="21">
        <v>4042139</v>
      </c>
      <c r="F29" s="23">
        <f>E29/$E$28*100</f>
        <v>1.065894123890177</v>
      </c>
      <c r="G29" s="23">
        <f>E29-C29</f>
        <v>496139</v>
      </c>
      <c r="H29" s="30">
        <f>IF(C29=0,0,ABS(G29/C29*100))</f>
        <v>13.991511562323744</v>
      </c>
      <c r="I29" s="11"/>
    </row>
    <row r="30" spans="1:8" ht="16.5" customHeight="1">
      <c r="A30" s="31"/>
      <c r="B30" s="14" t="s">
        <v>21</v>
      </c>
      <c r="C30" s="37">
        <v>374884000</v>
      </c>
      <c r="D30" s="23">
        <f>C30/$C$28*100</f>
        <v>99.06297069471236</v>
      </c>
      <c r="E30" s="21">
        <v>375183049.45</v>
      </c>
      <c r="F30" s="23">
        <f>E30/$E$28*100</f>
        <v>98.93410587610983</v>
      </c>
      <c r="G30" s="23">
        <f>E30-C30</f>
        <v>299049.4499999881</v>
      </c>
      <c r="H30" s="30">
        <f>IF(C30=0,0,ABS(G30/C30*100))</f>
        <v>0.07977119588992544</v>
      </c>
    </row>
    <row r="31" spans="1:8" ht="16.5" customHeight="1">
      <c r="A31" s="90" t="s">
        <v>15</v>
      </c>
      <c r="B31" s="91"/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7">
        <f>IF(C31=0,0,ABS(G31/C31*100))</f>
        <v>0</v>
      </c>
    </row>
    <row r="32" spans="1:8" ht="16.5" customHeight="1">
      <c r="A32" s="90" t="s">
        <v>16</v>
      </c>
      <c r="B32" s="91"/>
      <c r="C32" s="22">
        <f>C28-C31</f>
        <v>378430000</v>
      </c>
      <c r="D32" s="22">
        <f>C32/$C$28*100</f>
        <v>100</v>
      </c>
      <c r="E32" s="22">
        <f>E28-E31</f>
        <v>379225188.45</v>
      </c>
      <c r="F32" s="22">
        <f>E32/$E$28*100</f>
        <v>100</v>
      </c>
      <c r="G32" s="22">
        <f>G28-G31</f>
        <v>795188.4499999881</v>
      </c>
      <c r="H32" s="7">
        <f>IF(C32=0,0,ABS(G32/C32*100))</f>
        <v>0.21012827999893985</v>
      </c>
    </row>
    <row r="33" spans="1:8" ht="16.5" customHeight="1">
      <c r="A33" s="32"/>
      <c r="B33" s="14"/>
      <c r="C33" s="37"/>
      <c r="D33" s="23">
        <v>0</v>
      </c>
      <c r="E33" s="21"/>
      <c r="F33" s="23">
        <v>0</v>
      </c>
      <c r="G33" s="23">
        <v>0</v>
      </c>
      <c r="H33" s="30">
        <v>0</v>
      </c>
    </row>
    <row r="34" spans="1:8" ht="16.5" customHeight="1">
      <c r="A34" s="32"/>
      <c r="B34" s="14"/>
      <c r="C34" s="37"/>
      <c r="D34" s="23">
        <v>0</v>
      </c>
      <c r="E34" s="21"/>
      <c r="F34" s="23">
        <v>0</v>
      </c>
      <c r="G34" s="23">
        <v>0</v>
      </c>
      <c r="H34" s="30">
        <v>0</v>
      </c>
    </row>
    <row r="35" spans="1:8" ht="16.5" customHeight="1">
      <c r="A35" s="90"/>
      <c r="B35" s="91"/>
      <c r="C35" s="22"/>
      <c r="D35" s="22"/>
      <c r="E35" s="22"/>
      <c r="F35" s="22"/>
      <c r="G35" s="22"/>
      <c r="H35" s="7"/>
    </row>
    <row r="36" spans="1:8" ht="16.5" customHeight="1">
      <c r="A36" s="90"/>
      <c r="B36" s="91"/>
      <c r="C36" s="22"/>
      <c r="D36" s="22"/>
      <c r="E36" s="22"/>
      <c r="F36" s="22"/>
      <c r="G36" s="22"/>
      <c r="H36" s="7"/>
    </row>
    <row r="37" spans="1:8" ht="16.5" customHeight="1">
      <c r="A37" s="12"/>
      <c r="B37" s="14"/>
      <c r="C37" s="24"/>
      <c r="D37" s="26"/>
      <c r="E37" s="24"/>
      <c r="F37" s="26"/>
      <c r="G37" s="26"/>
      <c r="H37" s="13"/>
    </row>
    <row r="38" spans="1:8" ht="16.5" customHeight="1">
      <c r="A38" s="12"/>
      <c r="B38" s="14"/>
      <c r="C38" s="24"/>
      <c r="D38" s="26"/>
      <c r="E38" s="24"/>
      <c r="F38" s="26"/>
      <c r="G38" s="26"/>
      <c r="H38" s="13"/>
    </row>
    <row r="39" spans="1:8" ht="16.5" customHeight="1">
      <c r="A39" s="90"/>
      <c r="B39" s="91"/>
      <c r="C39" s="22"/>
      <c r="D39" s="22"/>
      <c r="E39" s="22"/>
      <c r="F39" s="22"/>
      <c r="G39" s="22"/>
      <c r="H39" s="7"/>
    </row>
    <row r="40" spans="1:8" ht="16.5" customHeight="1">
      <c r="A40" s="55"/>
      <c r="B40" s="56"/>
      <c r="C40" s="22"/>
      <c r="D40" s="22"/>
      <c r="E40" s="22"/>
      <c r="F40" s="22"/>
      <c r="G40" s="22"/>
      <c r="H40" s="7"/>
    </row>
    <row r="41" spans="1:8" s="5" customFormat="1" ht="16.5" customHeight="1">
      <c r="A41" s="33"/>
      <c r="B41" s="14"/>
      <c r="C41" s="37"/>
      <c r="D41" s="23"/>
      <c r="E41" s="21"/>
      <c r="F41" s="23"/>
      <c r="G41" s="23"/>
      <c r="H41" s="30"/>
    </row>
    <row r="42" spans="1:8" ht="16.5" customHeight="1">
      <c r="A42" s="31"/>
      <c r="B42" s="14"/>
      <c r="C42" s="37"/>
      <c r="D42" s="23"/>
      <c r="E42" s="21"/>
      <c r="F42" s="23"/>
      <c r="G42" s="23"/>
      <c r="H42" s="30"/>
    </row>
    <row r="43" spans="1:8" ht="16.5" customHeight="1">
      <c r="A43" s="31"/>
      <c r="B43" s="14"/>
      <c r="C43" s="37"/>
      <c r="D43" s="23"/>
      <c r="E43" s="21"/>
      <c r="F43" s="23"/>
      <c r="G43" s="23"/>
      <c r="H43" s="30"/>
    </row>
    <row r="44" spans="1:8" ht="13.5" customHeight="1" thickBot="1">
      <c r="A44" s="80"/>
      <c r="B44" s="81"/>
      <c r="C44" s="18"/>
      <c r="D44" s="18"/>
      <c r="E44" s="18"/>
      <c r="F44" s="18"/>
      <c r="G44" s="18"/>
      <c r="H44" s="8"/>
    </row>
    <row r="45" spans="2:8" ht="15.75">
      <c r="B45" s="84"/>
      <c r="C45" s="84"/>
      <c r="D45" s="84"/>
      <c r="E45" s="84"/>
      <c r="F45" s="84"/>
      <c r="G45" s="84"/>
      <c r="H45" s="84"/>
    </row>
    <row r="46" spans="2:8" ht="15.75">
      <c r="B46" s="85"/>
      <c r="C46" s="85"/>
      <c r="D46" s="85"/>
      <c r="E46" s="85"/>
      <c r="F46" s="85"/>
      <c r="G46" s="85"/>
      <c r="H46" s="85"/>
    </row>
  </sheetData>
  <sheetProtection/>
  <mergeCells count="29">
    <mergeCell ref="A15:B15"/>
    <mergeCell ref="A32:B32"/>
    <mergeCell ref="B45:H45"/>
    <mergeCell ref="A28:B28"/>
    <mergeCell ref="A31:B31"/>
    <mergeCell ref="A44:B44"/>
    <mergeCell ref="A36:B36"/>
    <mergeCell ref="A39:B39"/>
    <mergeCell ref="A35:B35"/>
    <mergeCell ref="B46:H46"/>
    <mergeCell ref="A1:H1"/>
    <mergeCell ref="C26:D26"/>
    <mergeCell ref="B24:H24"/>
    <mergeCell ref="G4:H4"/>
    <mergeCell ref="B2:H2"/>
    <mergeCell ref="C25:H25"/>
    <mergeCell ref="E26:F26"/>
    <mergeCell ref="G26:H26"/>
    <mergeCell ref="A10:B10"/>
    <mergeCell ref="C3:H3"/>
    <mergeCell ref="A4:B5"/>
    <mergeCell ref="A18:B18"/>
    <mergeCell ref="A26:B27"/>
    <mergeCell ref="A23:H23"/>
    <mergeCell ref="C4:D4"/>
    <mergeCell ref="E4:F4"/>
    <mergeCell ref="B19:H19"/>
    <mergeCell ref="B20:H20"/>
    <mergeCell ref="A6:B6"/>
  </mergeCells>
  <dataValidations count="1">
    <dataValidation type="decimal" operator="greaterThanOrEqual" allowBlank="1" showInputMessage="1" showErrorMessage="1" sqref="F7:F16 C17:F17 E6:E14 G10 F6:G6 C6:C14 D6:D16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27">
      <selection activeCell="A36" sqref="A36:B36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2539062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82" t="s">
        <v>36</v>
      </c>
      <c r="C1" s="82"/>
      <c r="D1" s="82"/>
      <c r="E1" s="82"/>
      <c r="F1" s="82"/>
      <c r="G1" s="82"/>
      <c r="H1" s="82"/>
      <c r="I1" s="82"/>
      <c r="J1" s="82"/>
      <c r="K1" s="82"/>
    </row>
    <row r="2" spans="2:11" ht="17.25" customHeigh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20.25" thickBot="1">
      <c r="B3" s="2"/>
      <c r="C3" s="112" t="s">
        <v>50</v>
      </c>
      <c r="D3" s="113"/>
      <c r="E3" s="113"/>
      <c r="F3" s="113"/>
      <c r="G3" s="113"/>
      <c r="H3" s="113"/>
      <c r="I3" s="114" t="s">
        <v>0</v>
      </c>
      <c r="J3" s="114"/>
      <c r="K3" s="114"/>
    </row>
    <row r="4" spans="1:11" ht="18.75" customHeight="1">
      <c r="A4" s="76" t="s">
        <v>12</v>
      </c>
      <c r="B4" s="76"/>
      <c r="C4" s="77"/>
      <c r="D4" s="58" t="s">
        <v>47</v>
      </c>
      <c r="E4" s="77"/>
      <c r="F4" s="58" t="s">
        <v>17</v>
      </c>
      <c r="G4" s="77"/>
      <c r="H4" s="89" t="s">
        <v>3</v>
      </c>
      <c r="I4" s="74"/>
      <c r="J4" s="74"/>
      <c r="K4" s="74"/>
    </row>
    <row r="5" spans="1:11" ht="18.75" customHeight="1">
      <c r="A5" s="78"/>
      <c r="B5" s="78"/>
      <c r="C5" s="79"/>
      <c r="D5" s="59"/>
      <c r="E5" s="79"/>
      <c r="F5" s="59"/>
      <c r="G5" s="79"/>
      <c r="H5" s="102" t="s">
        <v>4</v>
      </c>
      <c r="I5" s="103"/>
      <c r="J5" s="104" t="s">
        <v>1</v>
      </c>
      <c r="K5" s="105"/>
    </row>
    <row r="6" spans="1:11" ht="14.25" customHeight="1">
      <c r="A6" s="68" t="s">
        <v>24</v>
      </c>
      <c r="B6" s="68"/>
      <c r="C6" s="69"/>
      <c r="D6" s="60"/>
      <c r="E6" s="61"/>
      <c r="F6" s="60"/>
      <c r="G6" s="61"/>
      <c r="H6" s="60"/>
      <c r="I6" s="61"/>
      <c r="J6" s="106"/>
      <c r="K6" s="107"/>
    </row>
    <row r="7" spans="1:11" ht="14.25" customHeight="1">
      <c r="A7" s="16"/>
      <c r="B7" s="62" t="s">
        <v>25</v>
      </c>
      <c r="C7" s="63"/>
      <c r="D7" s="92">
        <v>3546000</v>
      </c>
      <c r="E7" s="57"/>
      <c r="F7" s="92">
        <v>4042139</v>
      </c>
      <c r="G7" s="57"/>
      <c r="H7" s="64">
        <f>F7-D7</f>
        <v>496139</v>
      </c>
      <c r="I7" s="65"/>
      <c r="J7" s="72">
        <f>IF(D7=0,0,ABS(H7/D7*100))</f>
        <v>13.991511562323744</v>
      </c>
      <c r="K7" s="73">
        <f>ABS(J7/F7*100)</f>
        <v>0.0003461412772377136</v>
      </c>
    </row>
    <row r="8" spans="1:11" ht="14.25" customHeight="1">
      <c r="A8" s="16"/>
      <c r="B8" s="62" t="s">
        <v>26</v>
      </c>
      <c r="C8" s="63"/>
      <c r="D8" s="92">
        <v>43000</v>
      </c>
      <c r="E8" s="57"/>
      <c r="F8" s="92">
        <v>199369</v>
      </c>
      <c r="G8" s="57"/>
      <c r="H8" s="64">
        <f>F8-D8</f>
        <v>156369</v>
      </c>
      <c r="I8" s="65"/>
      <c r="J8" s="72">
        <f>IF(D8=0,0,ABS(H8/D8*100))</f>
        <v>363.64883720930237</v>
      </c>
      <c r="K8" s="73">
        <f>ABS(J8/F8*100)</f>
        <v>0.1823998902584165</v>
      </c>
    </row>
    <row r="9" spans="1:11" ht="14.25" customHeight="1">
      <c r="A9" s="16"/>
      <c r="B9" s="16" t="s">
        <v>27</v>
      </c>
      <c r="C9" s="17"/>
      <c r="D9" s="99">
        <f>SUM(D7:E8)</f>
        <v>3589000</v>
      </c>
      <c r="E9" s="67"/>
      <c r="F9" s="99">
        <f>SUM(F7:G8)</f>
        <v>4241508</v>
      </c>
      <c r="G9" s="67"/>
      <c r="H9" s="99">
        <f>SUM(H7:I8)</f>
        <v>652508</v>
      </c>
      <c r="I9" s="67"/>
      <c r="J9" s="94">
        <f>IF(D9=0,0,ABS(H9/D9*100))</f>
        <v>18.18077458902201</v>
      </c>
      <c r="K9" s="95">
        <f>ABS(J9/F9*100)</f>
        <v>0.00042863940346268386</v>
      </c>
    </row>
    <row r="10" spans="1:11" ht="14.25" customHeight="1">
      <c r="A10" s="70" t="s">
        <v>28</v>
      </c>
      <c r="B10" s="70"/>
      <c r="C10" s="71"/>
      <c r="D10" s="99"/>
      <c r="E10" s="67"/>
      <c r="F10" s="99"/>
      <c r="G10" s="67"/>
      <c r="H10" s="99"/>
      <c r="I10" s="67"/>
      <c r="J10" s="72"/>
      <c r="K10" s="73"/>
    </row>
    <row r="11" spans="1:11" ht="14.25" customHeight="1">
      <c r="A11" s="16"/>
      <c r="B11" s="131" t="s">
        <v>35</v>
      </c>
      <c r="C11" s="132"/>
      <c r="D11" s="92">
        <v>45000000</v>
      </c>
      <c r="E11" s="57"/>
      <c r="F11" s="92">
        <v>25264646</v>
      </c>
      <c r="G11" s="57"/>
      <c r="H11" s="64">
        <f>F11-D11</f>
        <v>-19735354</v>
      </c>
      <c r="I11" s="65"/>
      <c r="J11" s="72">
        <f>IF(D11=0,0,ABS(H11/D11*100))</f>
        <v>43.856342222222224</v>
      </c>
      <c r="K11" s="73">
        <f>ABS(J11/F11*100)</f>
        <v>0.00017358779625181457</v>
      </c>
    </row>
    <row r="12" spans="1:11" ht="14.25" customHeight="1">
      <c r="A12" s="16"/>
      <c r="B12" s="131"/>
      <c r="C12" s="132"/>
      <c r="D12" s="42"/>
      <c r="E12" s="43"/>
      <c r="F12" s="42"/>
      <c r="G12" s="43"/>
      <c r="H12" s="25"/>
      <c r="I12" s="41"/>
      <c r="J12" s="45">
        <f>IF(D12:D70,ABS(H12/D12*100),0)</f>
        <v>0</v>
      </c>
      <c r="K12" s="46"/>
    </row>
    <row r="13" spans="1:11" ht="14.25" customHeight="1">
      <c r="A13" s="16"/>
      <c r="B13" s="133" t="s">
        <v>52</v>
      </c>
      <c r="C13" s="134"/>
      <c r="D13" s="92">
        <v>-35400000</v>
      </c>
      <c r="E13" s="57"/>
      <c r="F13" s="92">
        <v>-14200000</v>
      </c>
      <c r="G13" s="57"/>
      <c r="H13" s="64">
        <f>F13-D13</f>
        <v>21200000</v>
      </c>
      <c r="I13" s="65"/>
      <c r="J13" s="72">
        <f>IF(D13=0,0,ABS(H13/D13*100))</f>
        <v>59.887005649717516</v>
      </c>
      <c r="K13" s="73">
        <f>ABS(J13/F13*100)</f>
        <v>0.0004217394764064614</v>
      </c>
    </row>
    <row r="14" spans="1:11" ht="14.25" customHeight="1">
      <c r="A14" s="16"/>
      <c r="B14" s="133"/>
      <c r="C14" s="134"/>
      <c r="D14" s="42"/>
      <c r="E14" s="43"/>
      <c r="F14" s="42"/>
      <c r="G14" s="43"/>
      <c r="H14" s="64">
        <f>F14-D14</f>
        <v>0</v>
      </c>
      <c r="I14" s="65"/>
      <c r="J14" s="72"/>
      <c r="K14" s="73"/>
    </row>
    <row r="15" spans="1:11" ht="14.25" customHeight="1">
      <c r="A15" s="16"/>
      <c r="B15" s="133" t="s">
        <v>54</v>
      </c>
      <c r="C15" s="134"/>
      <c r="D15" s="42"/>
      <c r="E15" s="43"/>
      <c r="F15" s="92">
        <v>-428346</v>
      </c>
      <c r="G15" s="57"/>
      <c r="H15" s="64">
        <f>F15-D15</f>
        <v>-428346</v>
      </c>
      <c r="I15" s="65"/>
      <c r="J15" s="72">
        <f>IF(D15=0,0,ABS(H15/D15*100))</f>
        <v>0</v>
      </c>
      <c r="K15" s="73">
        <f>ABS(J15/F15*100)</f>
        <v>0</v>
      </c>
    </row>
    <row r="16" spans="1:11" ht="14.25" customHeight="1">
      <c r="A16" s="16"/>
      <c r="B16" s="133" t="s">
        <v>53</v>
      </c>
      <c r="C16" s="134"/>
      <c r="D16" s="92">
        <v>-2972000</v>
      </c>
      <c r="E16" s="57"/>
      <c r="F16" s="92">
        <v>-2390000</v>
      </c>
      <c r="G16" s="57"/>
      <c r="H16" s="64">
        <f>F16-D16</f>
        <v>582000</v>
      </c>
      <c r="I16" s="65"/>
      <c r="J16" s="72">
        <f>IF(D16=0,0,ABS(H16/D16*100))</f>
        <v>19.58277254374159</v>
      </c>
      <c r="K16" s="73">
        <f>ABS(J16/F16*100)</f>
        <v>0.0008193628679389786</v>
      </c>
    </row>
    <row r="17" spans="1:11" ht="14.25" customHeight="1">
      <c r="A17" s="16"/>
      <c r="B17" s="16" t="s">
        <v>57</v>
      </c>
      <c r="C17" s="17"/>
      <c r="D17" s="99">
        <f>SUM(D11:E16)</f>
        <v>6628000</v>
      </c>
      <c r="E17" s="67"/>
      <c r="F17" s="99">
        <f>SUM(F11:G16)</f>
        <v>8246300</v>
      </c>
      <c r="G17" s="67"/>
      <c r="H17" s="99">
        <f>SUM(H11:I16)</f>
        <v>1618300</v>
      </c>
      <c r="I17" s="67"/>
      <c r="J17" s="94">
        <f>IF(D17=0,0,ABS(H17/D17*100))</f>
        <v>24.416113458056728</v>
      </c>
      <c r="K17" s="95">
        <f>ABS(J17/F17*100)</f>
        <v>0.0002960856803421744</v>
      </c>
    </row>
    <row r="18" spans="1:11" ht="14.25" customHeight="1">
      <c r="A18" s="70" t="s">
        <v>55</v>
      </c>
      <c r="B18" s="70"/>
      <c r="C18" s="71"/>
      <c r="D18" s="27"/>
      <c r="E18" s="50"/>
      <c r="F18" s="99"/>
      <c r="G18" s="67"/>
      <c r="H18" s="99"/>
      <c r="I18" s="67"/>
      <c r="J18" s="51">
        <f>IF(D18:D76,ABS(H18/D18*100),0)</f>
        <v>0</v>
      </c>
      <c r="K18" s="52"/>
    </row>
    <row r="19" spans="1:11" ht="14.25" customHeight="1">
      <c r="A19" s="16"/>
      <c r="B19" s="62" t="s">
        <v>56</v>
      </c>
      <c r="C19" s="63"/>
      <c r="D19" s="27"/>
      <c r="E19" s="50"/>
      <c r="F19" s="64">
        <v>14310</v>
      </c>
      <c r="G19" s="65"/>
      <c r="H19" s="64">
        <f>F19-D19</f>
        <v>14310</v>
      </c>
      <c r="I19" s="65"/>
      <c r="J19" s="72">
        <f>IF(D19=0,0,ABS(H19/D19*100))</f>
        <v>0</v>
      </c>
      <c r="K19" s="73">
        <f>ABS(J19/F19*100)</f>
        <v>0</v>
      </c>
    </row>
    <row r="20" spans="1:11" ht="14.25" customHeight="1">
      <c r="A20" s="16"/>
      <c r="B20" s="70" t="s">
        <v>58</v>
      </c>
      <c r="C20" s="71"/>
      <c r="D20" s="27"/>
      <c r="E20" s="50"/>
      <c r="F20" s="99">
        <f>SUM(F19)</f>
        <v>14310</v>
      </c>
      <c r="G20" s="67"/>
      <c r="H20" s="99">
        <f>SUM(H19)</f>
        <v>14310</v>
      </c>
      <c r="I20" s="67"/>
      <c r="J20" s="72">
        <f>IF(D20=0,0,ABS(H20/D20*100))</f>
        <v>0</v>
      </c>
      <c r="K20" s="73">
        <f>ABS(J20/F20*100)</f>
        <v>0</v>
      </c>
    </row>
    <row r="21" spans="1:11" ht="14.25" customHeight="1">
      <c r="A21" s="70" t="s">
        <v>22</v>
      </c>
      <c r="B21" s="70"/>
      <c r="C21" s="71"/>
      <c r="D21" s="99">
        <f>D9+D17</f>
        <v>10217000</v>
      </c>
      <c r="E21" s="67"/>
      <c r="F21" s="99">
        <f>F9+F17+F20</f>
        <v>12502118</v>
      </c>
      <c r="G21" s="67"/>
      <c r="H21" s="99">
        <f>F21-D21</f>
        <v>2285118</v>
      </c>
      <c r="I21" s="67"/>
      <c r="J21" s="94">
        <f>IF(D21=0,0,ABS(H21/D21*100))</f>
        <v>22.36584124498385</v>
      </c>
      <c r="K21" s="95">
        <f>ABS(J21/F21*100)</f>
        <v>0.0001788964177508471</v>
      </c>
    </row>
    <row r="22" spans="1:11" ht="14.25" customHeight="1">
      <c r="A22" s="70" t="s">
        <v>23</v>
      </c>
      <c r="B22" s="70"/>
      <c r="C22" s="71"/>
      <c r="D22" s="108">
        <v>403212000</v>
      </c>
      <c r="E22" s="109"/>
      <c r="F22" s="108">
        <v>450658862.45</v>
      </c>
      <c r="G22" s="109"/>
      <c r="H22" s="99">
        <f>F22-D22</f>
        <v>47446862.44999999</v>
      </c>
      <c r="I22" s="67"/>
      <c r="J22" s="94">
        <f>IF(D22=0,0,ABS(H22/D22*100))</f>
        <v>11.76722479737706</v>
      </c>
      <c r="K22" s="95">
        <f>ABS(J22/F22*100)</f>
        <v>2.611115807953875E-06</v>
      </c>
    </row>
    <row r="23" spans="1:11" s="47" customFormat="1" ht="14.25" customHeight="1">
      <c r="A23" s="70" t="s">
        <v>45</v>
      </c>
      <c r="B23" s="70"/>
      <c r="C23" s="71"/>
      <c r="D23" s="99">
        <f>D21+D22</f>
        <v>413429000</v>
      </c>
      <c r="E23" s="67"/>
      <c r="F23" s="99">
        <f>F21+F22</f>
        <v>463160980.45</v>
      </c>
      <c r="G23" s="67"/>
      <c r="H23" s="99">
        <f>F23-D23</f>
        <v>49731980.44999999</v>
      </c>
      <c r="I23" s="67"/>
      <c r="J23" s="94">
        <f>IF(D23=0,0,ABS(H23/D23*100))</f>
        <v>12.029146588652463</v>
      </c>
      <c r="K23" s="95">
        <f>ABS(J23/F23*100)</f>
        <v>2.597184801052354E-06</v>
      </c>
    </row>
    <row r="24" spans="1:11" ht="14.25" customHeight="1">
      <c r="A24" s="70"/>
      <c r="B24" s="70"/>
      <c r="C24" s="71"/>
      <c r="D24" s="108"/>
      <c r="E24" s="109"/>
      <c r="F24" s="108"/>
      <c r="G24" s="109"/>
      <c r="H24" s="99"/>
      <c r="I24" s="67"/>
      <c r="J24" s="94"/>
      <c r="K24" s="95"/>
    </row>
    <row r="25" spans="1:11" ht="14.25" customHeight="1" thickBot="1">
      <c r="A25" s="128"/>
      <c r="B25" s="128"/>
      <c r="C25" s="129"/>
      <c r="D25" s="110"/>
      <c r="E25" s="111"/>
      <c r="F25" s="110"/>
      <c r="G25" s="111"/>
      <c r="H25" s="110"/>
      <c r="I25" s="111"/>
      <c r="J25" s="115"/>
      <c r="K25" s="116"/>
    </row>
    <row r="29" spans="2:11" ht="27" customHeight="1">
      <c r="B29" s="82" t="s">
        <v>37</v>
      </c>
      <c r="C29" s="82"/>
      <c r="D29" s="82"/>
      <c r="E29" s="82"/>
      <c r="F29" s="82"/>
      <c r="G29" s="82"/>
      <c r="H29" s="82"/>
      <c r="I29" s="82"/>
      <c r="J29" s="82"/>
      <c r="K29" s="82"/>
    </row>
    <row r="30" spans="2:11" ht="17.25" customHeight="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3:11" ht="16.5" thickBot="1">
      <c r="C31" s="117" t="s">
        <v>51</v>
      </c>
      <c r="D31" s="117"/>
      <c r="E31" s="117"/>
      <c r="F31" s="117"/>
      <c r="G31" s="117"/>
      <c r="H31" s="117"/>
      <c r="I31" s="114" t="s">
        <v>0</v>
      </c>
      <c r="J31" s="114"/>
      <c r="K31" s="114"/>
    </row>
    <row r="32" spans="1:11" ht="35.25" customHeight="1">
      <c r="A32" s="97" t="s">
        <v>5</v>
      </c>
      <c r="B32" s="98"/>
      <c r="C32" s="96" t="s">
        <v>6</v>
      </c>
      <c r="D32" s="98"/>
      <c r="E32" s="126" t="s">
        <v>7</v>
      </c>
      <c r="F32" s="127"/>
      <c r="G32" s="96" t="s">
        <v>8</v>
      </c>
      <c r="H32" s="98"/>
      <c r="I32" s="96" t="s">
        <v>2</v>
      </c>
      <c r="J32" s="97"/>
      <c r="K32" s="4" t="s">
        <v>7</v>
      </c>
    </row>
    <row r="33" spans="1:11" ht="19.5" customHeight="1">
      <c r="A33" s="121" t="s">
        <v>29</v>
      </c>
      <c r="B33" s="119"/>
      <c r="C33" s="60">
        <f>SUM(C34:D43)</f>
        <v>519251838.45</v>
      </c>
      <c r="D33" s="61"/>
      <c r="E33" s="60">
        <f>IF(C$33&gt;0,(C33/C$33)*100,0)</f>
        <v>100</v>
      </c>
      <c r="F33" s="61">
        <f aca="true" t="shared" si="0" ref="F33:F41">IF(E$5&gt;0,(E33/E$28)*100,0)</f>
        <v>0</v>
      </c>
      <c r="G33" s="118" t="s">
        <v>31</v>
      </c>
      <c r="H33" s="119"/>
      <c r="I33" s="60">
        <f>SUM(I34:J37)</f>
        <v>26650</v>
      </c>
      <c r="J33" s="66"/>
      <c r="K33" s="27">
        <f>IF(I$44&gt;0,(I33/I$44)*100,0)</f>
        <v>0.005132384331955753</v>
      </c>
    </row>
    <row r="34" spans="1:11" ht="19.5" customHeight="1">
      <c r="A34" s="100" t="s">
        <v>38</v>
      </c>
      <c r="B34" s="101"/>
      <c r="C34" s="92">
        <v>488233141.45</v>
      </c>
      <c r="D34" s="57"/>
      <c r="E34" s="64">
        <f>IF(C$33&gt;0,(C34/C$33)*100,0)</f>
        <v>94.02627112643592</v>
      </c>
      <c r="F34" s="65">
        <f t="shared" si="0"/>
        <v>0</v>
      </c>
      <c r="G34" s="100" t="s">
        <v>40</v>
      </c>
      <c r="H34" s="101"/>
      <c r="I34" s="92">
        <v>26650</v>
      </c>
      <c r="J34" s="93"/>
      <c r="K34" s="25">
        <f>IF(I$44&gt;0,(I34/I$44)*100,0)</f>
        <v>0.005132384331955753</v>
      </c>
    </row>
    <row r="35" spans="1:11" ht="19.5" customHeight="1">
      <c r="A35" s="122" t="s">
        <v>39</v>
      </c>
      <c r="B35" s="123"/>
      <c r="C35" s="92">
        <v>28228907</v>
      </c>
      <c r="D35" s="57"/>
      <c r="E35" s="64">
        <f aca="true" t="shared" si="1" ref="E35:E43">IF(C$33&gt;0,(C35/C$33)*100,0)</f>
        <v>5.43645778593006</v>
      </c>
      <c r="F35" s="65">
        <f t="shared" si="0"/>
        <v>0</v>
      </c>
      <c r="G35" s="100"/>
      <c r="H35" s="101"/>
      <c r="I35" s="92"/>
      <c r="J35" s="93"/>
      <c r="K35" s="25">
        <f>IF(I$44&gt;0,(I35/I$44)*100,0)</f>
        <v>0</v>
      </c>
    </row>
    <row r="36" spans="1:11" ht="19.5" customHeight="1">
      <c r="A36" s="122"/>
      <c r="B36" s="123"/>
      <c r="C36" s="42"/>
      <c r="D36" s="43"/>
      <c r="E36" s="64">
        <f>IF(C$33&gt;0,(C36/C$33)*100,0)</f>
        <v>0</v>
      </c>
      <c r="F36" s="65">
        <f t="shared" si="0"/>
        <v>0</v>
      </c>
      <c r="G36" s="40"/>
      <c r="H36" s="14"/>
      <c r="I36" s="42"/>
      <c r="J36" s="44"/>
      <c r="K36" s="25"/>
    </row>
    <row r="37" spans="1:11" ht="19.5" customHeight="1">
      <c r="A37" s="122" t="s">
        <v>59</v>
      </c>
      <c r="B37" s="123"/>
      <c r="C37" s="92">
        <v>399790</v>
      </c>
      <c r="D37" s="57"/>
      <c r="E37" s="64">
        <f>IF(C$33&gt;0,(C37/C$33)*100,0)</f>
        <v>0.07699346837045368</v>
      </c>
      <c r="F37" s="65">
        <f t="shared" si="0"/>
        <v>0</v>
      </c>
      <c r="G37" s="100"/>
      <c r="H37" s="101"/>
      <c r="I37" s="92"/>
      <c r="J37" s="93"/>
      <c r="K37" s="25">
        <f aca="true" t="shared" si="2" ref="K37:K44">IF(I$44&gt;0,(I37/I$44)*100,0)</f>
        <v>0</v>
      </c>
    </row>
    <row r="38" spans="1:11" ht="19.5" customHeight="1">
      <c r="A38" s="122" t="s">
        <v>60</v>
      </c>
      <c r="B38" s="123"/>
      <c r="C38" s="92">
        <v>2390000</v>
      </c>
      <c r="D38" s="57"/>
      <c r="E38" s="64">
        <f>IF(C$33&gt;0,(C38/C$33)*100,0)</f>
        <v>0.4602776192635741</v>
      </c>
      <c r="F38" s="65">
        <f t="shared" si="0"/>
        <v>0</v>
      </c>
      <c r="G38" s="124" t="s">
        <v>41</v>
      </c>
      <c r="H38" s="125"/>
      <c r="I38" s="108">
        <f>SUM(I39:I43)</f>
        <v>519225188.45</v>
      </c>
      <c r="J38" s="120"/>
      <c r="K38" s="27">
        <f t="shared" si="2"/>
        <v>99.99486761566804</v>
      </c>
    </row>
    <row r="39" spans="1:11" ht="19.5" customHeight="1">
      <c r="A39" s="100"/>
      <c r="B39" s="101"/>
      <c r="C39" s="92">
        <v>0</v>
      </c>
      <c r="D39" s="57"/>
      <c r="E39" s="64">
        <f t="shared" si="1"/>
        <v>0</v>
      </c>
      <c r="F39" s="65">
        <f t="shared" si="0"/>
        <v>0</v>
      </c>
      <c r="G39" s="100" t="s">
        <v>42</v>
      </c>
      <c r="H39" s="101"/>
      <c r="I39" s="92">
        <v>110000000</v>
      </c>
      <c r="J39" s="93"/>
      <c r="K39" s="25">
        <f>IF(I$44&gt;0,(I39/I$44)*100,0)</f>
        <v>21.184325572800482</v>
      </c>
    </row>
    <row r="40" spans="1:11" ht="19.5" customHeight="1">
      <c r="A40" s="100"/>
      <c r="B40" s="101"/>
      <c r="C40" s="92"/>
      <c r="D40" s="57"/>
      <c r="E40" s="64">
        <f t="shared" si="1"/>
        <v>0</v>
      </c>
      <c r="F40" s="65">
        <f t="shared" si="0"/>
        <v>0</v>
      </c>
      <c r="G40" s="100" t="s">
        <v>43</v>
      </c>
      <c r="H40" s="101"/>
      <c r="I40" s="92">
        <v>30000000</v>
      </c>
      <c r="J40" s="93"/>
      <c r="K40" s="25">
        <f t="shared" si="2"/>
        <v>5.777543338036495</v>
      </c>
    </row>
    <row r="41" spans="1:11" ht="19.5" customHeight="1">
      <c r="A41" s="100"/>
      <c r="B41" s="101"/>
      <c r="C41" s="92"/>
      <c r="D41" s="57"/>
      <c r="E41" s="64">
        <f t="shared" si="1"/>
        <v>0</v>
      </c>
      <c r="F41" s="65">
        <f t="shared" si="0"/>
        <v>0</v>
      </c>
      <c r="G41" s="100" t="s">
        <v>48</v>
      </c>
      <c r="H41" s="101"/>
      <c r="I41" s="92">
        <v>379225188.45</v>
      </c>
      <c r="J41" s="93"/>
      <c r="K41" s="25">
        <f>IF(I$44&gt;0,(I41/I$44)*100,0)</f>
        <v>73.03299870483106</v>
      </c>
    </row>
    <row r="42" spans="1:11" ht="19.5" customHeight="1">
      <c r="A42" s="40"/>
      <c r="B42" s="14"/>
      <c r="C42" s="42"/>
      <c r="D42" s="43"/>
      <c r="E42" s="25"/>
      <c r="F42" s="41"/>
      <c r="G42" s="40"/>
      <c r="H42" s="14"/>
      <c r="I42" s="42"/>
      <c r="J42" s="44"/>
      <c r="K42" s="25"/>
    </row>
    <row r="43" spans="1:11" ht="21" customHeight="1">
      <c r="A43" s="100"/>
      <c r="B43" s="101"/>
      <c r="C43" s="92"/>
      <c r="D43" s="57"/>
      <c r="E43" s="64">
        <f t="shared" si="1"/>
        <v>0</v>
      </c>
      <c r="F43" s="65">
        <f>IF(E$5&gt;0,(E43/E$28)*100,0)</f>
        <v>0</v>
      </c>
      <c r="G43" s="100"/>
      <c r="H43" s="101"/>
      <c r="I43" s="92"/>
      <c r="J43" s="93"/>
      <c r="K43" s="25">
        <f t="shared" si="2"/>
        <v>0</v>
      </c>
    </row>
    <row r="44" spans="1:12" ht="19.5" customHeight="1" thickBot="1">
      <c r="A44" s="135" t="s">
        <v>30</v>
      </c>
      <c r="B44" s="136"/>
      <c r="C44" s="110">
        <f>SUM(C34:D43)</f>
        <v>519251838.45</v>
      </c>
      <c r="D44" s="111"/>
      <c r="E44" s="110">
        <f>IF(C$33&gt;0,(C44/C$33)*100,0)</f>
        <v>100</v>
      </c>
      <c r="F44" s="111">
        <f>IF(E$5&gt;0,(E44/E$28)*100,0)</f>
        <v>0</v>
      </c>
      <c r="G44" s="137" t="s">
        <v>32</v>
      </c>
      <c r="H44" s="138"/>
      <c r="I44" s="110">
        <f>I33+I38</f>
        <v>519251838.45</v>
      </c>
      <c r="J44" s="130"/>
      <c r="K44" s="28">
        <f t="shared" si="2"/>
        <v>100</v>
      </c>
      <c r="L44" s="35" t="str">
        <f>IF(C44=I44,"平衡","不平衡")</f>
        <v>平衡</v>
      </c>
    </row>
    <row r="45" spans="2:11" s="5" customFormat="1" ht="16.5" customHeight="1">
      <c r="B45" s="48"/>
      <c r="C45" s="49"/>
      <c r="D45" s="49"/>
      <c r="E45" s="49"/>
      <c r="F45" s="49"/>
      <c r="G45" s="48"/>
      <c r="H45" s="48"/>
      <c r="I45" s="48"/>
      <c r="J45" s="48"/>
      <c r="K45" s="48"/>
    </row>
    <row r="46" spans="2:11" ht="16.5" customHeight="1"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2:11" ht="16.5" customHeight="1">
      <c r="B47" s="48"/>
      <c r="C47" s="48"/>
      <c r="D47" s="48"/>
      <c r="E47" s="48"/>
      <c r="F47" s="48"/>
      <c r="G47" s="48"/>
      <c r="H47" s="48"/>
      <c r="I47" s="48"/>
      <c r="J47" s="48"/>
      <c r="K47" s="48"/>
    </row>
  </sheetData>
  <sheetProtection/>
  <mergeCells count="155">
    <mergeCell ref="A18:C18"/>
    <mergeCell ref="A21:C21"/>
    <mergeCell ref="A39:B39"/>
    <mergeCell ref="E36:F36"/>
    <mergeCell ref="A35:B36"/>
    <mergeCell ref="C35:D35"/>
    <mergeCell ref="D24:E24"/>
    <mergeCell ref="C32:D32"/>
    <mergeCell ref="C33:D33"/>
    <mergeCell ref="A44:B44"/>
    <mergeCell ref="C44:D44"/>
    <mergeCell ref="E44:F44"/>
    <mergeCell ref="G44:H44"/>
    <mergeCell ref="A43:B43"/>
    <mergeCell ref="B11:C12"/>
    <mergeCell ref="B13:C14"/>
    <mergeCell ref="A24:C24"/>
    <mergeCell ref="B16:C16"/>
    <mergeCell ref="B15:C15"/>
    <mergeCell ref="B19:C19"/>
    <mergeCell ref="B20:C20"/>
    <mergeCell ref="A22:C22"/>
    <mergeCell ref="A40:B40"/>
    <mergeCell ref="I44:J44"/>
    <mergeCell ref="I43:J43"/>
    <mergeCell ref="C43:D43"/>
    <mergeCell ref="E43:F43"/>
    <mergeCell ref="G43:H43"/>
    <mergeCell ref="I39:J39"/>
    <mergeCell ref="G40:H40"/>
    <mergeCell ref="I41:J41"/>
    <mergeCell ref="G41:H41"/>
    <mergeCell ref="I40:J40"/>
    <mergeCell ref="E32:F32"/>
    <mergeCell ref="A25:C25"/>
    <mergeCell ref="D25:E25"/>
    <mergeCell ref="A41:B41"/>
    <mergeCell ref="C39:D39"/>
    <mergeCell ref="C40:D40"/>
    <mergeCell ref="C41:D41"/>
    <mergeCell ref="E41:F41"/>
    <mergeCell ref="A38:B38"/>
    <mergeCell ref="C38:D38"/>
    <mergeCell ref="A34:B34"/>
    <mergeCell ref="G38:H38"/>
    <mergeCell ref="A32:B32"/>
    <mergeCell ref="A33:B33"/>
    <mergeCell ref="A37:B37"/>
    <mergeCell ref="C37:D37"/>
    <mergeCell ref="J16:K16"/>
    <mergeCell ref="J20:K20"/>
    <mergeCell ref="G33:H33"/>
    <mergeCell ref="I38:J38"/>
    <mergeCell ref="B30:K30"/>
    <mergeCell ref="C31:H31"/>
    <mergeCell ref="A23:C23"/>
    <mergeCell ref="H11:I11"/>
    <mergeCell ref="H13:I13"/>
    <mergeCell ref="H17:I17"/>
    <mergeCell ref="H19:I19"/>
    <mergeCell ref="H14:I14"/>
    <mergeCell ref="J14:K14"/>
    <mergeCell ref="J15:K15"/>
    <mergeCell ref="J22:K22"/>
    <mergeCell ref="J21:K21"/>
    <mergeCell ref="F22:G22"/>
    <mergeCell ref="H22:I22"/>
    <mergeCell ref="B1:K1"/>
    <mergeCell ref="B2:K2"/>
    <mergeCell ref="C3:H3"/>
    <mergeCell ref="I3:K3"/>
    <mergeCell ref="D22:E22"/>
    <mergeCell ref="H25:I25"/>
    <mergeCell ref="D23:E23"/>
    <mergeCell ref="H23:I23"/>
    <mergeCell ref="F23:G23"/>
    <mergeCell ref="F24:G24"/>
    <mergeCell ref="F25:G25"/>
    <mergeCell ref="D13:E13"/>
    <mergeCell ref="F13:G13"/>
    <mergeCell ref="D9:E9"/>
    <mergeCell ref="D11:E11"/>
    <mergeCell ref="D10:E10"/>
    <mergeCell ref="F9:G9"/>
    <mergeCell ref="F11:G11"/>
    <mergeCell ref="D16:E16"/>
    <mergeCell ref="F15:G15"/>
    <mergeCell ref="F21:G21"/>
    <mergeCell ref="F16:G16"/>
    <mergeCell ref="F18:G18"/>
    <mergeCell ref="F17:G17"/>
    <mergeCell ref="D17:E17"/>
    <mergeCell ref="D21:E21"/>
    <mergeCell ref="F19:G19"/>
    <mergeCell ref="F20:G20"/>
    <mergeCell ref="H9:I9"/>
    <mergeCell ref="H10:I10"/>
    <mergeCell ref="H21:I21"/>
    <mergeCell ref="H8:I8"/>
    <mergeCell ref="H15:I15"/>
    <mergeCell ref="H16:I16"/>
    <mergeCell ref="H18:I18"/>
    <mergeCell ref="H20:I20"/>
    <mergeCell ref="F8:G8"/>
    <mergeCell ref="J5:K5"/>
    <mergeCell ref="J6:K6"/>
    <mergeCell ref="J13:K13"/>
    <mergeCell ref="J11:K11"/>
    <mergeCell ref="J7:K7"/>
    <mergeCell ref="J8:K8"/>
    <mergeCell ref="J9:K9"/>
    <mergeCell ref="J10:K10"/>
    <mergeCell ref="H6:I6"/>
    <mergeCell ref="E40:F40"/>
    <mergeCell ref="G37:H37"/>
    <mergeCell ref="E39:F39"/>
    <mergeCell ref="E37:F37"/>
    <mergeCell ref="E38:F38"/>
    <mergeCell ref="G39:H39"/>
    <mergeCell ref="E35:F35"/>
    <mergeCell ref="I33:J33"/>
    <mergeCell ref="I35:J35"/>
    <mergeCell ref="G35:H35"/>
    <mergeCell ref="I34:J34"/>
    <mergeCell ref="G34:H34"/>
    <mergeCell ref="C34:D34"/>
    <mergeCell ref="F4:G5"/>
    <mergeCell ref="F6:G6"/>
    <mergeCell ref="B7:C7"/>
    <mergeCell ref="D4:E5"/>
    <mergeCell ref="D6:E6"/>
    <mergeCell ref="E33:F33"/>
    <mergeCell ref="E34:F34"/>
    <mergeCell ref="F10:G10"/>
    <mergeCell ref="B8:C8"/>
    <mergeCell ref="A4:C5"/>
    <mergeCell ref="A6:C6"/>
    <mergeCell ref="A10:C10"/>
    <mergeCell ref="J19:K19"/>
    <mergeCell ref="H4:K4"/>
    <mergeCell ref="D7:E7"/>
    <mergeCell ref="D8:E8"/>
    <mergeCell ref="H7:I7"/>
    <mergeCell ref="H5:I5"/>
    <mergeCell ref="F7:G7"/>
    <mergeCell ref="I37:J37"/>
    <mergeCell ref="J17:K17"/>
    <mergeCell ref="I32:J32"/>
    <mergeCell ref="G32:H32"/>
    <mergeCell ref="H24:I24"/>
    <mergeCell ref="J24:K24"/>
    <mergeCell ref="B29:K29"/>
    <mergeCell ref="J25:K25"/>
    <mergeCell ref="J23:K23"/>
    <mergeCell ref="I31:K3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會計決算處基金會計科賴倩婷</cp:lastModifiedBy>
  <cp:lastPrinted>2016-04-24T05:49:11Z</cp:lastPrinted>
  <dcterms:created xsi:type="dcterms:W3CDTF">2011-04-19T02:39:36Z</dcterms:created>
  <dcterms:modified xsi:type="dcterms:W3CDTF">2016-04-24T06:23:56Z</dcterms:modified>
  <cp:category/>
  <cp:version/>
  <cp:contentType/>
  <cp:contentStatus/>
</cp:coreProperties>
</file>