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'現流表及平衡表'!$A$1:$K$53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<sst xmlns="http://schemas.openxmlformats.org/spreadsheetml/2006/main" count="107" uniqueCount="88">
  <si>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</si>
  <si>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</si>
  <si>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</si>
  <si>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</si>
  <si>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</si>
  <si>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</si>
  <si>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</si>
  <si>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</si>
  <si>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</si>
  <si>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</si>
  <si>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</si>
  <si>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</si>
  <si>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</si>
  <si>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</si>
  <si>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</si>
  <si>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</si>
  <si>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</si>
  <si>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</si>
  <si>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</si>
  <si>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</si>
  <si>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</si>
  <si>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</si>
  <si>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</si>
  <si>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</si>
  <si>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</si>
  <si>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</si>
  <si>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</si>
  <si>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</si>
  <si>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本年度預算數</t>
  </si>
  <si>
    <t>本年度
預算數</t>
  </si>
  <si>
    <t>業務收入</t>
  </si>
  <si>
    <t>業務成本與費用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</si>
  <si>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</si>
  <si>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</si>
  <si>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</si>
  <si>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</si>
  <si>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 xml:space="preserve">  投資活動之淨現金之流入（流出）</t>
  </si>
  <si>
    <t xml:space="preserve">  籌資活動之淨現金流入(流出)</t>
  </si>
  <si>
    <t>現金及約當現金之淨增（淨減）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</si>
  <si>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</t>
    </r>
    <r>
      <rPr>
        <b/>
        <sz val="12"/>
        <rFont val="新細明體"/>
        <family val="1"/>
      </rPr>
      <t>單位：新臺幣元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</si>
  <si>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</si>
  <si>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</si>
  <si>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</si>
  <si>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</si>
  <si>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</si>
  <si>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提存公積</t>
  </si>
  <si>
    <t>待填補之短絀</t>
  </si>
  <si>
    <t>基金</t>
  </si>
  <si>
    <t>國家中山科學研究院平衡表</t>
  </si>
  <si>
    <t>賸餘撥充基金數</t>
  </si>
  <si>
    <t>解繳國庫淨額</t>
  </si>
  <si>
    <t>非流動資產</t>
  </si>
  <si>
    <t>非流動負債</t>
  </si>
  <si>
    <t>利息收入增加</t>
  </si>
  <si>
    <t>賸餘分配款：解繳國庫或其他現金分配</t>
  </si>
  <si>
    <t>主要業務收入</t>
  </si>
  <si>
    <t>其他業務收入</t>
  </si>
  <si>
    <t>業務成本</t>
  </si>
  <si>
    <t>業務費用</t>
  </si>
  <si>
    <t>業務外賸餘及短絀</t>
  </si>
  <si>
    <t>稅前本期賸餘(短絀)</t>
  </si>
  <si>
    <t>營利事業所得稅</t>
  </si>
  <si>
    <t>稅後本期賸餘(短絀)</t>
  </si>
  <si>
    <t>公積</t>
  </si>
  <si>
    <t>無形資產減少(增加)</t>
  </si>
  <si>
    <t>其他非流動資產減少(增加)</t>
  </si>
  <si>
    <t>存入保證金增加(減少)</t>
  </si>
  <si>
    <t>其他融資活動增加(減少)</t>
  </si>
  <si>
    <t>業務活動之現金流量</t>
  </si>
  <si>
    <t>稅前本期賸餘（短絀）</t>
  </si>
  <si>
    <t xml:space="preserve">    利息股利之調整</t>
  </si>
  <si>
    <t>未計利息股利之本期餘絀</t>
  </si>
  <si>
    <t>調整非現金項目</t>
  </si>
  <si>
    <t>支付所得稅</t>
  </si>
  <si>
    <t xml:space="preserve">  業務活動之淨現金流入（流出）</t>
  </si>
  <si>
    <t>投資活動之現金流量</t>
  </si>
  <si>
    <t>持有至到期日金融資產減少(增加)</t>
  </si>
  <si>
    <t>取得採權益法之投資</t>
  </si>
  <si>
    <t>不動產、廠房及設備減少(增加)</t>
  </si>
  <si>
    <t>註：依國防部105年10月5日國主財會字第1050003453號函，自107年度起導入企業會計準則，本表本年度預算數配合辦理重分類。</t>
  </si>
  <si>
    <t>註：依國防部105年10月5日國主財會字第1050003453號函，自107年度起導入企業會計準則，本表本年度預算數配合辦理重分類。</t>
  </si>
  <si>
    <t>註：1.依國防部105年10月5日國主財會字第1050003453號函，自107年度起導入企業會計準則。</t>
  </si>
  <si>
    <t>無活絡市場之債務工具投資減少</t>
  </si>
  <si>
    <t>國家中山科學研究院現金流量表</t>
  </si>
  <si>
    <t>國家中山科學研究院餘絀撥補表</t>
  </si>
  <si>
    <t>國家中山科學研究院收支餘絀表</t>
  </si>
  <si>
    <t>　</t>
  </si>
  <si>
    <r>
      <t>註：</t>
    </r>
    <r>
      <rPr>
        <sz val="10"/>
        <rFont val="細明體"/>
        <family val="3"/>
      </rPr>
      <t>2.信託代理與保證資產（負債）性質科目，本年度決算核定數為17,201,771,745.67元。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</si>
</sst>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43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sz val="10"/>
      <color indexed="9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177" fontId="38" fillId="0" borderId="16" xfId="0" applyNumberFormat="1" applyFont="1" applyFill="1" applyBorder="1" applyAlignment="1" applyProtection="1">
      <alignment vertical="center" readingOrder="2"/>
      <protection/>
    </xf>
    <xf numFmtId="177" fontId="38" fillId="0" borderId="16" xfId="0" applyNumberFormat="1" applyFont="1" applyFill="1" applyBorder="1" applyAlignment="1" applyProtection="1">
      <alignment horizontal="center" vertical="center"/>
      <protection locked="0"/>
    </xf>
    <xf numFmtId="177" fontId="39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7" fontId="38" fillId="0" borderId="16" xfId="0" applyNumberFormat="1" applyFont="1" applyFill="1" applyBorder="1" applyAlignment="1" applyProtection="1">
      <alignment vertical="center"/>
      <protection locked="0"/>
    </xf>
    <xf numFmtId="177" fontId="38" fillId="0" borderId="16" xfId="0" applyNumberFormat="1" applyFont="1" applyFill="1" applyBorder="1" applyAlignment="1" applyProtection="1">
      <alignment vertical="center"/>
      <protection/>
    </xf>
    <xf numFmtId="176" fontId="38" fillId="0" borderId="17" xfId="0" applyNumberFormat="1" applyFont="1" applyFill="1" applyBorder="1" applyAlignment="1" applyProtection="1">
      <alignment vertical="center" readingOrder="2"/>
      <protection/>
    </xf>
    <xf numFmtId="177" fontId="38" fillId="0" borderId="16" xfId="0" applyNumberFormat="1" applyFont="1" applyFill="1" applyBorder="1" applyAlignment="1" applyProtection="1">
      <alignment horizontal="left" vertical="center"/>
      <protection locked="0"/>
    </xf>
    <xf numFmtId="177" fontId="38" fillId="0" borderId="16" xfId="0" applyNumberFormat="1" applyFont="1" applyFill="1" applyBorder="1" applyAlignment="1" applyProtection="1">
      <alignment horizontal="center" vertical="center"/>
      <protection/>
    </xf>
    <xf numFmtId="0" fontId="38" fillId="0" borderId="20" xfId="0" applyFont="1" applyFill="1" applyBorder="1" applyAlignment="1">
      <alignment vertical="center"/>
    </xf>
    <xf numFmtId="0" fontId="40" fillId="0" borderId="21" xfId="0" applyFont="1" applyFill="1" applyBorder="1" applyAlignment="1" applyProtection="1">
      <alignment horizontal="left" vertical="center"/>
      <protection locked="0"/>
    </xf>
    <xf numFmtId="177" fontId="38" fillId="0" borderId="19" xfId="0" applyNumberFormat="1" applyFont="1" applyFill="1" applyBorder="1" applyAlignment="1" applyProtection="1">
      <alignment horizontal="left" vertical="center"/>
      <protection locked="0"/>
    </xf>
    <xf numFmtId="177" fontId="38" fillId="0" borderId="19" xfId="0" applyNumberFormat="1" applyFont="1" applyFill="1" applyBorder="1" applyAlignment="1" applyProtection="1">
      <alignment horizontal="center" vertical="center"/>
      <protection/>
    </xf>
    <xf numFmtId="177" fontId="38" fillId="0" borderId="19" xfId="0" applyNumberFormat="1" applyFont="1" applyFill="1" applyBorder="1" applyAlignment="1" applyProtection="1">
      <alignment horizontal="center" vertical="center"/>
      <protection locked="0"/>
    </xf>
    <xf numFmtId="177" fontId="38" fillId="0" borderId="19" xfId="0" applyNumberFormat="1" applyFont="1" applyFill="1" applyBorder="1" applyAlignment="1" applyProtection="1">
      <alignment vertical="center"/>
      <protection/>
    </xf>
    <xf numFmtId="176" fontId="38" fillId="0" borderId="12" xfId="0" applyNumberFormat="1" applyFont="1" applyFill="1" applyBorder="1" applyAlignment="1" applyProtection="1">
      <alignment horizontal="right"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177" fontId="9" fillId="0" borderId="17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15" xfId="0" applyFont="1" applyFill="1" applyBorder="1" applyAlignment="1" applyProtection="1">
      <alignment horizontal="left" vertical="center"/>
      <protection locked="0"/>
    </xf>
    <xf numFmtId="177" fontId="39" fillId="0" borderId="16" xfId="0" applyNumberFormat="1" applyFont="1" applyFill="1" applyBorder="1" applyAlignment="1" applyProtection="1">
      <alignment vertical="center"/>
      <protection/>
    </xf>
    <xf numFmtId="176" fontId="39" fillId="0" borderId="17" xfId="0" applyNumberFormat="1" applyFont="1" applyFill="1" applyBorder="1" applyAlignment="1" applyProtection="1">
      <alignment vertical="center" readingOrder="2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0" fillId="0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43" fontId="11" fillId="0" borderId="0" xfId="33" applyFont="1" applyBorder="1" applyAlignment="1">
      <alignment vertical="center"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6" fontId="19" fillId="0" borderId="18" xfId="0" applyNumberFormat="1" applyFont="1" applyFill="1" applyBorder="1" applyAlignment="1" applyProtection="1">
      <alignment vertical="center" readingOrder="2"/>
      <protection/>
    </xf>
    <xf numFmtId="0" fontId="21" fillId="0" borderId="0" xfId="0" applyFont="1" applyAlignment="1">
      <alignment vertical="center"/>
    </xf>
    <xf numFmtId="43" fontId="9" fillId="0" borderId="0" xfId="33" applyFont="1" applyBorder="1" applyAlignment="1">
      <alignment vertical="center"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41" fillId="0" borderId="15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distributed" vertical="center" indent="1"/>
      <protection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 applyProtection="1">
      <alignment horizontal="distributed" vertical="center" indent="1"/>
      <protection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distributed" vertical="center" indent="1"/>
      <protection/>
    </xf>
    <xf numFmtId="0" fontId="16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176" fontId="20" fillId="0" borderId="17" xfId="0" applyNumberFormat="1" applyFont="1" applyFill="1" applyBorder="1" applyAlignment="1" applyProtection="1">
      <alignment horizontal="righ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distributed" vertical="center" indent="1"/>
      <protection/>
    </xf>
    <xf numFmtId="0" fontId="13" fillId="0" borderId="27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right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ill="1" applyBorder="1" applyAlignment="1">
      <alignment horizontal="distributed" vertical="center" indent="1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8" fillId="0" borderId="26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distributed" vertical="center" wrapText="1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0" fillId="0" borderId="27" xfId="0" applyFill="1" applyBorder="1" applyAlignment="1">
      <alignment horizontal="distributed" vertical="center" indent="1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8" fillId="0" borderId="27" xfId="0" applyFont="1" applyFill="1" applyBorder="1" applyAlignment="1">
      <alignment horizontal="right" vertical="center"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35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40">
      <selection activeCell="B69" sqref="B69"/>
    </sheetView>
  </sheetViews>
  <sheetFormatPr defaultColWidth="9.00390625" defaultRowHeight="16.5"/>
  <cols>
    <col min="1" max="1" width="1.75390625" style="34" customWidth="1"/>
    <col min="2" max="2" width="20.875" style="34" customWidth="1"/>
    <col min="3" max="3" width="15.25390625" style="34" customWidth="1"/>
    <col min="4" max="4" width="8.50390625" style="34" customWidth="1"/>
    <col min="5" max="5" width="15.25390625" style="34" customWidth="1"/>
    <col min="6" max="6" width="8.50390625" style="34" bestFit="1" customWidth="1"/>
    <col min="7" max="7" width="16.50390625" style="34" bestFit="1" customWidth="1"/>
    <col min="8" max="8" width="8.50390625" style="34" customWidth="1"/>
    <col min="9" max="16384" width="9.00390625" style="34" customWidth="1"/>
  </cols>
  <sheetData>
    <row r="1" spans="1:8" ht="27" customHeight="1">
      <c r="A1" s="98" t="s">
        <v>85</v>
      </c>
      <c r="B1" s="98"/>
      <c r="C1" s="98"/>
      <c r="D1" s="98"/>
      <c r="E1" s="98"/>
      <c r="F1" s="98"/>
      <c r="G1" s="98"/>
      <c r="H1" s="98"/>
    </row>
    <row r="2" spans="2:8" ht="18" customHeight="1">
      <c r="B2" s="99"/>
      <c r="C2" s="99"/>
      <c r="D2" s="99"/>
      <c r="E2" s="99"/>
      <c r="F2" s="99"/>
      <c r="G2" s="99"/>
      <c r="H2" s="99"/>
    </row>
    <row r="3" spans="2:8" ht="19.5" customHeight="1" thickBot="1">
      <c r="B3" s="1"/>
      <c r="C3" s="100" t="s">
        <v>39</v>
      </c>
      <c r="D3" s="100"/>
      <c r="E3" s="100"/>
      <c r="F3" s="100"/>
      <c r="G3" s="100"/>
      <c r="H3" s="100"/>
    </row>
    <row r="4" spans="1:8" ht="15" customHeight="1">
      <c r="A4" s="95" t="s">
        <v>3</v>
      </c>
      <c r="B4" s="86"/>
      <c r="C4" s="111" t="s">
        <v>28</v>
      </c>
      <c r="D4" s="111"/>
      <c r="E4" s="111" t="s">
        <v>5</v>
      </c>
      <c r="F4" s="111"/>
      <c r="G4" s="111" t="s">
        <v>34</v>
      </c>
      <c r="H4" s="112"/>
    </row>
    <row r="5" spans="1:8" ht="15" customHeight="1">
      <c r="A5" s="87"/>
      <c r="B5" s="88"/>
      <c r="C5" s="6" t="s">
        <v>20</v>
      </c>
      <c r="D5" s="7" t="s">
        <v>1</v>
      </c>
      <c r="E5" s="6" t="s">
        <v>20</v>
      </c>
      <c r="F5" s="7" t="s">
        <v>1</v>
      </c>
      <c r="G5" s="6" t="s">
        <v>20</v>
      </c>
      <c r="H5" s="2" t="s">
        <v>1</v>
      </c>
    </row>
    <row r="6" spans="1:8" ht="15" customHeight="1">
      <c r="A6" s="101" t="s">
        <v>30</v>
      </c>
      <c r="B6" s="102"/>
      <c r="C6" s="8">
        <f>C7+C8</f>
        <v>38648580000</v>
      </c>
      <c r="D6" s="9">
        <f aca="true" t="shared" si="0" ref="D6:D16">C6/$C$6*100</f>
        <v>100</v>
      </c>
      <c r="E6" s="8">
        <f>E7+E8</f>
        <v>32513642563.88</v>
      </c>
      <c r="F6" s="9">
        <f aca="true" t="shared" si="1" ref="F6:F14">E6/$E$6*100</f>
        <v>100</v>
      </c>
      <c r="G6" s="8">
        <f>G7+G8</f>
        <v>-6134937436.119999</v>
      </c>
      <c r="H6" s="82">
        <f>IF(C6=0,0,ABS(G6/C6*100))</f>
        <v>15.87364254034689</v>
      </c>
    </row>
    <row r="7" spans="1:8" ht="15" customHeight="1">
      <c r="A7" s="81"/>
      <c r="B7" s="10" t="s">
        <v>55</v>
      </c>
      <c r="C7" s="11">
        <v>37823128000</v>
      </c>
      <c r="D7" s="12">
        <f t="shared" si="0"/>
        <v>97.86421131125645</v>
      </c>
      <c r="E7" s="13">
        <v>31651790334.88</v>
      </c>
      <c r="F7" s="12">
        <f t="shared" si="1"/>
        <v>97.34925969212244</v>
      </c>
      <c r="G7" s="14">
        <f>E7-C7</f>
        <v>-6171337665.119999</v>
      </c>
      <c r="H7" s="15">
        <f>IF(C7=0,0,ABS(G7/C7*100))</f>
        <v>16.316306956738213</v>
      </c>
    </row>
    <row r="8" spans="1:8" ht="15" customHeight="1">
      <c r="A8" s="81"/>
      <c r="B8" s="10" t="s">
        <v>56</v>
      </c>
      <c r="C8" s="11">
        <v>825452000</v>
      </c>
      <c r="D8" s="12">
        <f t="shared" si="0"/>
        <v>2.135788688743545</v>
      </c>
      <c r="E8" s="13">
        <v>861852229</v>
      </c>
      <c r="F8" s="12">
        <f t="shared" si="1"/>
        <v>2.6507403078775535</v>
      </c>
      <c r="G8" s="14">
        <f>E8-C8</f>
        <v>36400229</v>
      </c>
      <c r="H8" s="16">
        <f>IF(C8=0,0,ABS(G8/C8*100))</f>
        <v>4.4097329705421995</v>
      </c>
    </row>
    <row r="9" spans="1:8" ht="15" customHeight="1">
      <c r="A9" s="105" t="s">
        <v>31</v>
      </c>
      <c r="B9" s="106"/>
      <c r="C9" s="17">
        <f>C10+C11</f>
        <v>38386744000</v>
      </c>
      <c r="D9" s="18">
        <f t="shared" si="0"/>
        <v>99.322521034408</v>
      </c>
      <c r="E9" s="17">
        <f>SUM(E10:E11)</f>
        <v>31498167307.760002</v>
      </c>
      <c r="F9" s="18">
        <f t="shared" si="1"/>
        <v>96.87677179164137</v>
      </c>
      <c r="G9" s="17">
        <f>SUM(G10:G11)</f>
        <v>-6888576692.24</v>
      </c>
      <c r="H9" s="19">
        <f aca="true" t="shared" si="2" ref="H9:H16">IF(C9=0,0,ABS(G9/C9*100))</f>
        <v>17.94519663412974</v>
      </c>
    </row>
    <row r="10" spans="1:8" ht="15" customHeight="1">
      <c r="A10" s="81"/>
      <c r="B10" s="10" t="s">
        <v>57</v>
      </c>
      <c r="C10" s="75">
        <v>35576149000</v>
      </c>
      <c r="D10" s="12">
        <f t="shared" si="0"/>
        <v>92.0503392362669</v>
      </c>
      <c r="E10" s="75">
        <v>28767647303.95</v>
      </c>
      <c r="F10" s="12">
        <f t="shared" si="1"/>
        <v>88.47869704979935</v>
      </c>
      <c r="G10" s="14">
        <f>E10-C10</f>
        <v>-6808501696.049999</v>
      </c>
      <c r="H10" s="15">
        <f t="shared" si="2"/>
        <v>19.137826570408166</v>
      </c>
    </row>
    <row r="11" spans="1:8" ht="15" customHeight="1">
      <c r="A11" s="81"/>
      <c r="B11" s="10" t="s">
        <v>58</v>
      </c>
      <c r="C11" s="75">
        <v>2810595000</v>
      </c>
      <c r="D11" s="12">
        <f t="shared" si="0"/>
        <v>7.272181798141096</v>
      </c>
      <c r="E11" s="75">
        <v>2730520003.81</v>
      </c>
      <c r="F11" s="12">
        <f t="shared" si="1"/>
        <v>8.398074741842013</v>
      </c>
      <c r="G11" s="14">
        <f>E11-C11</f>
        <v>-80074996.19000006</v>
      </c>
      <c r="H11" s="15">
        <f t="shared" si="2"/>
        <v>2.84904072589612</v>
      </c>
    </row>
    <row r="12" spans="1:8" ht="15" customHeight="1">
      <c r="A12" s="105" t="s">
        <v>59</v>
      </c>
      <c r="B12" s="106"/>
      <c r="C12" s="17">
        <f>C13</f>
        <v>90429000</v>
      </c>
      <c r="D12" s="18">
        <f t="shared" si="0"/>
        <v>0.23397754846361754</v>
      </c>
      <c r="E12" s="17">
        <f>E13</f>
        <v>329929046.03</v>
      </c>
      <c r="F12" s="18">
        <f t="shared" si="1"/>
        <v>1.0147403367118397</v>
      </c>
      <c r="G12" s="17">
        <f>G13</f>
        <v>239500046.02999997</v>
      </c>
      <c r="H12" s="19">
        <f t="shared" si="2"/>
        <v>264.84871670592395</v>
      </c>
    </row>
    <row r="13" spans="1:8" ht="15" customHeight="1">
      <c r="A13" s="81"/>
      <c r="B13" s="10" t="s">
        <v>59</v>
      </c>
      <c r="C13" s="75">
        <v>90429000</v>
      </c>
      <c r="D13" s="12">
        <f>C13/$C$6*100</f>
        <v>0.23397754846361754</v>
      </c>
      <c r="E13" s="75">
        <v>329929046.03</v>
      </c>
      <c r="F13" s="12">
        <f>E13/$E$6*100</f>
        <v>1.0147403367118397</v>
      </c>
      <c r="G13" s="14">
        <f>E13-C13</f>
        <v>239500046.02999997</v>
      </c>
      <c r="H13" s="15">
        <f>IF(C13=0,0,ABS(G13/C13*100))</f>
        <v>264.84871670592395</v>
      </c>
    </row>
    <row r="14" spans="1:8" ht="15" customHeight="1">
      <c r="A14" s="105" t="s">
        <v>60</v>
      </c>
      <c r="B14" s="106"/>
      <c r="C14" s="17">
        <f>C6-C9+C12</f>
        <v>352265000</v>
      </c>
      <c r="D14" s="18">
        <f t="shared" si="0"/>
        <v>0.9114565140556264</v>
      </c>
      <c r="E14" s="17">
        <f>E6-E9+E12</f>
        <v>1345404302.149999</v>
      </c>
      <c r="F14" s="18">
        <f t="shared" si="1"/>
        <v>4.137968545070471</v>
      </c>
      <c r="G14" s="17">
        <f>G6-G9+G12</f>
        <v>993139302.1500008</v>
      </c>
      <c r="H14" s="19">
        <f>IF(C14=0,0,ABS(G14/C14*100))</f>
        <v>281.92959906604426</v>
      </c>
    </row>
    <row r="15" spans="1:8" ht="15" customHeight="1">
      <c r="A15" s="105" t="s">
        <v>61</v>
      </c>
      <c r="B15" s="106"/>
      <c r="C15" s="84">
        <v>59885000</v>
      </c>
      <c r="D15" s="18">
        <f t="shared" si="0"/>
        <v>0.15494747801859732</v>
      </c>
      <c r="E15" s="84">
        <v>92775245</v>
      </c>
      <c r="F15" s="18">
        <f>E15/$E$6*100</f>
        <v>0.2853425137393425</v>
      </c>
      <c r="G15" s="85">
        <f>E15-C15</f>
        <v>32890245</v>
      </c>
      <c r="H15" s="19">
        <f>IF(C15=0,0,ABS(G15/C15*100))</f>
        <v>54.92234282374551</v>
      </c>
    </row>
    <row r="16" spans="1:8" ht="15" customHeight="1">
      <c r="A16" s="105" t="s">
        <v>62</v>
      </c>
      <c r="B16" s="106"/>
      <c r="C16" s="17">
        <f>C14-C15</f>
        <v>292380000</v>
      </c>
      <c r="D16" s="18">
        <f t="shared" si="0"/>
        <v>0.756509036037029</v>
      </c>
      <c r="E16" s="17">
        <f>E14-E15</f>
        <v>1252629057.149999</v>
      </c>
      <c r="F16" s="18">
        <f>E16/$E$6*100</f>
        <v>3.852626031331129</v>
      </c>
      <c r="G16" s="17">
        <f>E16-C16</f>
        <v>960249057.1499989</v>
      </c>
      <c r="H16" s="19">
        <f t="shared" si="2"/>
        <v>328.42501441617037</v>
      </c>
    </row>
    <row r="17" spans="1:8" ht="15" customHeight="1">
      <c r="A17" s="81"/>
      <c r="B17" s="10"/>
      <c r="C17" s="11"/>
      <c r="D17" s="20"/>
      <c r="E17" s="13"/>
      <c r="F17" s="20"/>
      <c r="G17" s="14"/>
      <c r="H17" s="21"/>
    </row>
    <row r="18" spans="1:8" ht="15" customHeight="1">
      <c r="A18" s="81"/>
      <c r="B18" s="10"/>
      <c r="C18" s="11"/>
      <c r="D18" s="20"/>
      <c r="E18" s="13"/>
      <c r="F18" s="20"/>
      <c r="G18" s="14"/>
      <c r="H18" s="21"/>
    </row>
    <row r="19" spans="1:8" ht="15" customHeight="1">
      <c r="A19" s="81"/>
      <c r="B19" s="10"/>
      <c r="C19" s="11"/>
      <c r="D19" s="20"/>
      <c r="E19" s="13"/>
      <c r="F19" s="20"/>
      <c r="G19" s="14"/>
      <c r="H19" s="21"/>
    </row>
    <row r="20" spans="1:8" ht="15" customHeight="1">
      <c r="A20" s="81"/>
      <c r="B20" s="10"/>
      <c r="C20" s="11"/>
      <c r="D20" s="20"/>
      <c r="E20" s="13"/>
      <c r="F20" s="20"/>
      <c r="G20" s="14"/>
      <c r="H20" s="21"/>
    </row>
    <row r="21" spans="1:8" ht="15" customHeight="1">
      <c r="A21" s="81"/>
      <c r="B21" s="10"/>
      <c r="C21" s="11"/>
      <c r="D21" s="20"/>
      <c r="E21" s="13"/>
      <c r="F21" s="20"/>
      <c r="G21" s="14"/>
      <c r="H21" s="21"/>
    </row>
    <row r="22" spans="1:8" ht="15" customHeight="1">
      <c r="A22" s="81"/>
      <c r="B22" s="10"/>
      <c r="C22" s="11"/>
      <c r="D22" s="20"/>
      <c r="E22" s="13"/>
      <c r="F22" s="20"/>
      <c r="G22" s="14"/>
      <c r="H22" s="21"/>
    </row>
    <row r="23" spans="1:8" ht="15" customHeight="1">
      <c r="A23" s="81"/>
      <c r="B23" s="10"/>
      <c r="C23" s="11"/>
      <c r="D23" s="20"/>
      <c r="E23" s="13"/>
      <c r="F23" s="20"/>
      <c r="G23" s="14"/>
      <c r="H23" s="21"/>
    </row>
    <row r="24" spans="1:8" ht="15" customHeight="1">
      <c r="A24" s="81"/>
      <c r="B24" s="10"/>
      <c r="C24" s="11"/>
      <c r="D24" s="20"/>
      <c r="E24" s="13"/>
      <c r="F24" s="20"/>
      <c r="G24" s="14"/>
      <c r="H24" s="21"/>
    </row>
    <row r="25" spans="1:8" ht="15" customHeight="1">
      <c r="A25" s="81"/>
      <c r="B25" s="10"/>
      <c r="C25" s="11"/>
      <c r="D25" s="20">
        <v>0</v>
      </c>
      <c r="E25" s="13"/>
      <c r="F25" s="20">
        <v>0</v>
      </c>
      <c r="G25" s="14">
        <v>0</v>
      </c>
      <c r="H25" s="21"/>
    </row>
    <row r="26" spans="1:8" ht="15" customHeight="1" thickBot="1">
      <c r="A26" s="110"/>
      <c r="B26" s="96"/>
      <c r="C26" s="40"/>
      <c r="D26" s="40"/>
      <c r="E26" s="40"/>
      <c r="F26" s="40"/>
      <c r="G26" s="41"/>
      <c r="H26" s="42"/>
    </row>
    <row r="27" spans="1:8" s="83" customFormat="1" ht="15" customHeight="1">
      <c r="A27" s="108" t="s">
        <v>79</v>
      </c>
      <c r="B27" s="109"/>
      <c r="C27" s="109"/>
      <c r="D27" s="109"/>
      <c r="E27" s="109"/>
      <c r="F27" s="109"/>
      <c r="G27" s="109"/>
      <c r="H27" s="109"/>
    </row>
    <row r="28" spans="1:8" s="83" customFormat="1" ht="15" customHeight="1">
      <c r="A28" s="79"/>
      <c r="B28" s="79"/>
      <c r="C28" s="79"/>
      <c r="D28" s="79"/>
      <c r="E28" s="79"/>
      <c r="F28" s="79"/>
      <c r="G28" s="79"/>
      <c r="H28" s="79"/>
    </row>
    <row r="29" spans="1:8" s="83" customFormat="1" ht="15" customHeight="1">
      <c r="A29" s="79"/>
      <c r="B29" s="79"/>
      <c r="C29" s="79"/>
      <c r="D29" s="79"/>
      <c r="E29" s="79"/>
      <c r="F29" s="79"/>
      <c r="G29" s="79"/>
      <c r="H29" s="79"/>
    </row>
    <row r="30" spans="1:8" s="83" customFormat="1" ht="15" customHeight="1">
      <c r="A30" s="79"/>
      <c r="B30" s="79"/>
      <c r="C30" s="79"/>
      <c r="D30" s="79"/>
      <c r="E30" s="79"/>
      <c r="F30" s="79"/>
      <c r="G30" s="79"/>
      <c r="H30" s="79"/>
    </row>
    <row r="31" spans="1:8" ht="27" customHeight="1">
      <c r="A31" s="98" t="s">
        <v>84</v>
      </c>
      <c r="B31" s="98"/>
      <c r="C31" s="98"/>
      <c r="D31" s="98"/>
      <c r="E31" s="98"/>
      <c r="F31" s="98"/>
      <c r="G31" s="98"/>
      <c r="H31" s="98"/>
    </row>
    <row r="32" spans="2:8" ht="18" customHeight="1">
      <c r="B32" s="99"/>
      <c r="C32" s="99"/>
      <c r="D32" s="99"/>
      <c r="E32" s="99"/>
      <c r="F32" s="99"/>
      <c r="G32" s="99"/>
      <c r="H32" s="99"/>
    </row>
    <row r="33" spans="2:8" ht="19.5" customHeight="1" thickBot="1">
      <c r="B33" s="1"/>
      <c r="C33" s="100" t="s">
        <v>39</v>
      </c>
      <c r="D33" s="100"/>
      <c r="E33" s="100"/>
      <c r="F33" s="100"/>
      <c r="G33" s="100"/>
      <c r="H33" s="100"/>
    </row>
    <row r="34" spans="1:8" ht="15" customHeight="1">
      <c r="A34" s="90" t="s">
        <v>4</v>
      </c>
      <c r="B34" s="91"/>
      <c r="C34" s="107" t="s">
        <v>28</v>
      </c>
      <c r="D34" s="107"/>
      <c r="E34" s="107" t="s">
        <v>5</v>
      </c>
      <c r="F34" s="107"/>
      <c r="G34" s="107" t="s">
        <v>34</v>
      </c>
      <c r="H34" s="94"/>
    </row>
    <row r="35" spans="1:8" ht="15" customHeight="1">
      <c r="A35" s="92"/>
      <c r="B35" s="93"/>
      <c r="C35" s="76" t="s">
        <v>20</v>
      </c>
      <c r="D35" s="77" t="s">
        <v>1</v>
      </c>
      <c r="E35" s="76" t="s">
        <v>20</v>
      </c>
      <c r="F35" s="77" t="s">
        <v>1</v>
      </c>
      <c r="G35" s="76" t="s">
        <v>20</v>
      </c>
      <c r="H35" s="78" t="s">
        <v>1</v>
      </c>
    </row>
    <row r="36" spans="1:8" ht="15" customHeight="1">
      <c r="A36" s="101" t="s">
        <v>21</v>
      </c>
      <c r="B36" s="102"/>
      <c r="C36" s="8">
        <f>C37+C38</f>
        <v>1612700000</v>
      </c>
      <c r="D36" s="9">
        <f aca="true" t="shared" si="3" ref="D36:D43">C36/$C$36*100</f>
        <v>100</v>
      </c>
      <c r="E36" s="8">
        <f>E37+E38</f>
        <v>3822803635.34</v>
      </c>
      <c r="F36" s="9">
        <f>E36/$E$36*100</f>
        <v>100</v>
      </c>
      <c r="G36" s="8">
        <f>G37+G38</f>
        <v>2210103635.34</v>
      </c>
      <c r="H36" s="24">
        <f>IF(C36=0,0,ABS(G36/C36*100))</f>
        <v>137.04369289638495</v>
      </c>
    </row>
    <row r="37" spans="1:9" ht="15" customHeight="1">
      <c r="A37" s="35"/>
      <c r="B37" s="22" t="s">
        <v>22</v>
      </c>
      <c r="C37" s="11">
        <v>292380000</v>
      </c>
      <c r="D37" s="12">
        <f t="shared" si="3"/>
        <v>18.12984436038941</v>
      </c>
      <c r="E37" s="13">
        <v>1252629057.15</v>
      </c>
      <c r="F37" s="12">
        <f>E37/$E$36*100</f>
        <v>32.7672874842443</v>
      </c>
      <c r="G37" s="23">
        <f>E37-C37</f>
        <v>960249057.1500001</v>
      </c>
      <c r="H37" s="15">
        <f aca="true" t="shared" si="4" ref="H37:H49">IF(C37=0,0,ABS(G37/C37*100))</f>
        <v>328.42501441617077</v>
      </c>
      <c r="I37" s="36"/>
    </row>
    <row r="38" spans="1:8" ht="15" customHeight="1">
      <c r="A38" s="35"/>
      <c r="B38" s="10" t="s">
        <v>23</v>
      </c>
      <c r="C38" s="11">
        <v>1320320000</v>
      </c>
      <c r="D38" s="12">
        <f t="shared" si="3"/>
        <v>81.87015563961059</v>
      </c>
      <c r="E38" s="13">
        <v>2570174578.19</v>
      </c>
      <c r="F38" s="12">
        <f>E38/$E$36*100</f>
        <v>67.2327125157557</v>
      </c>
      <c r="G38" s="23">
        <f>E38-C38</f>
        <v>1249854578.19</v>
      </c>
      <c r="H38" s="15">
        <f t="shared" si="4"/>
        <v>94.66300428608217</v>
      </c>
    </row>
    <row r="39" spans="1:8" ht="15" customHeight="1">
      <c r="A39" s="105" t="s">
        <v>24</v>
      </c>
      <c r="B39" s="106"/>
      <c r="C39" s="17">
        <f>SUM(C40:C42)</f>
        <v>29238000</v>
      </c>
      <c r="D39" s="18">
        <f t="shared" si="3"/>
        <v>1.8129844360389409</v>
      </c>
      <c r="E39" s="17">
        <f>SUM(E40:E42)</f>
        <v>2695437484.19</v>
      </c>
      <c r="F39" s="17">
        <f>SUM(F40:F42)</f>
        <v>70.50944127163538</v>
      </c>
      <c r="G39" s="17">
        <f>SUM(G40:G42)</f>
        <v>2666199484.19</v>
      </c>
      <c r="H39" s="56">
        <f t="shared" si="4"/>
        <v>9118.95302069225</v>
      </c>
    </row>
    <row r="40" spans="1:8" ht="15" customHeight="1">
      <c r="A40" s="55"/>
      <c r="B40" s="10" t="s">
        <v>45</v>
      </c>
      <c r="C40" s="23"/>
      <c r="D40" s="12">
        <f t="shared" si="3"/>
        <v>0</v>
      </c>
      <c r="E40" s="23">
        <v>1650108235.32</v>
      </c>
      <c r="F40" s="12">
        <f>E40/$E$36*100</f>
        <v>43.16487041253008</v>
      </c>
      <c r="G40" s="23">
        <f>E40-C40</f>
        <v>1650108235.32</v>
      </c>
      <c r="H40" s="15">
        <f t="shared" si="4"/>
        <v>0</v>
      </c>
    </row>
    <row r="41" spans="1:8" ht="15" customHeight="1">
      <c r="A41" s="55"/>
      <c r="B41" s="10" t="s">
        <v>49</v>
      </c>
      <c r="C41" s="23"/>
      <c r="D41" s="12">
        <f t="shared" si="3"/>
        <v>0</v>
      </c>
      <c r="E41" s="23">
        <v>920066342.87</v>
      </c>
      <c r="F41" s="12">
        <f>E41/$E$36*100</f>
        <v>24.06784210322562</v>
      </c>
      <c r="G41" s="23">
        <f>E41-C41</f>
        <v>920066342.87</v>
      </c>
      <c r="H41" s="15">
        <f>IF(C41=0,0,ABS(G41/C41*100))</f>
        <v>0</v>
      </c>
    </row>
    <row r="42" spans="1:8" ht="15" customHeight="1">
      <c r="A42" s="55"/>
      <c r="B42" s="10" t="s">
        <v>50</v>
      </c>
      <c r="C42" s="23">
        <v>29238000</v>
      </c>
      <c r="D42" s="12">
        <f t="shared" si="3"/>
        <v>1.8129844360389409</v>
      </c>
      <c r="E42" s="23">
        <v>125262906</v>
      </c>
      <c r="F42" s="12">
        <f>E42/$E$36*100</f>
        <v>3.276728755879691</v>
      </c>
      <c r="G42" s="23">
        <f>E42-C42</f>
        <v>96024906</v>
      </c>
      <c r="H42" s="15">
        <f t="shared" si="4"/>
        <v>328.4250153909296</v>
      </c>
    </row>
    <row r="43" spans="1:8" ht="15" customHeight="1">
      <c r="A43" s="105" t="s">
        <v>25</v>
      </c>
      <c r="B43" s="106"/>
      <c r="C43" s="17">
        <f>C36-C39</f>
        <v>1583462000</v>
      </c>
      <c r="D43" s="18">
        <f t="shared" si="3"/>
        <v>98.18701556396105</v>
      </c>
      <c r="E43" s="17">
        <f>E36-E39</f>
        <v>1127366151.15</v>
      </c>
      <c r="F43" s="18">
        <f>E43/$E$36*100</f>
        <v>29.49055872836461</v>
      </c>
      <c r="G43" s="17">
        <f>G36-G39</f>
        <v>-456095848.8499999</v>
      </c>
      <c r="H43" s="19">
        <f t="shared" si="4"/>
        <v>28.803712930907082</v>
      </c>
    </row>
    <row r="44" spans="1:8" ht="15" customHeight="1">
      <c r="A44" s="103" t="s">
        <v>26</v>
      </c>
      <c r="B44" s="89"/>
      <c r="C44" s="59">
        <f>C48</f>
        <v>0</v>
      </c>
      <c r="D44" s="39" t="e">
        <f>C44/$C$44*100</f>
        <v>#DIV/0!</v>
      </c>
      <c r="E44" s="59">
        <f>E48</f>
        <v>0</v>
      </c>
      <c r="F44" s="39" t="e">
        <f>E44/$E$44*100</f>
        <v>#DIV/0!</v>
      </c>
      <c r="G44" s="59">
        <f>E44-C44</f>
        <v>0</v>
      </c>
      <c r="H44" s="60">
        <f t="shared" si="4"/>
        <v>0</v>
      </c>
    </row>
    <row r="45" spans="1:8" ht="15" customHeight="1">
      <c r="A45" s="57"/>
      <c r="B45" s="58"/>
      <c r="C45" s="59"/>
      <c r="D45" s="39"/>
      <c r="E45" s="59"/>
      <c r="F45" s="39"/>
      <c r="G45" s="59"/>
      <c r="H45" s="60"/>
    </row>
    <row r="46" spans="1:8" ht="15" customHeight="1">
      <c r="A46" s="57"/>
      <c r="B46" s="58"/>
      <c r="C46" s="59"/>
      <c r="D46" s="39"/>
      <c r="E46" s="59"/>
      <c r="F46" s="39"/>
      <c r="G46" s="59"/>
      <c r="H46" s="60"/>
    </row>
    <row r="47" spans="1:8" ht="15" customHeight="1">
      <c r="A47" s="57"/>
      <c r="B47" s="58"/>
      <c r="C47" s="59"/>
      <c r="D47" s="39"/>
      <c r="E47" s="59"/>
      <c r="F47" s="39"/>
      <c r="G47" s="59"/>
      <c r="H47" s="60"/>
    </row>
    <row r="48" spans="1:8" ht="15" customHeight="1">
      <c r="A48" s="61"/>
      <c r="B48" s="62" t="s">
        <v>27</v>
      </c>
      <c r="C48" s="43"/>
      <c r="D48" s="37" t="e">
        <f>C48/$C$44*100</f>
        <v>#DIV/0!</v>
      </c>
      <c r="E48" s="43"/>
      <c r="F48" s="37" t="e">
        <f>E48/$E$48*100</f>
        <v>#DIV/0!</v>
      </c>
      <c r="G48" s="44">
        <f>E48-C48</f>
        <v>0</v>
      </c>
      <c r="H48" s="45">
        <f t="shared" si="4"/>
        <v>0</v>
      </c>
    </row>
    <row r="49" spans="1:8" ht="15" customHeight="1">
      <c r="A49" s="63"/>
      <c r="B49" s="62" t="s">
        <v>7</v>
      </c>
      <c r="C49" s="46"/>
      <c r="D49" s="37" t="e">
        <f>C49/#REF!*100</f>
        <v>#REF!</v>
      </c>
      <c r="E49" s="38"/>
      <c r="F49" s="47"/>
      <c r="G49" s="44">
        <f>E49-C49</f>
        <v>0</v>
      </c>
      <c r="H49" s="45">
        <f t="shared" si="4"/>
        <v>0</v>
      </c>
    </row>
    <row r="50" spans="1:8" ht="15" customHeight="1">
      <c r="A50" s="103" t="s">
        <v>46</v>
      </c>
      <c r="B50" s="89"/>
      <c r="C50" s="46"/>
      <c r="D50" s="37"/>
      <c r="E50" s="38"/>
      <c r="F50" s="47"/>
      <c r="G50" s="44"/>
      <c r="H50" s="45"/>
    </row>
    <row r="51" spans="1:8" ht="15" customHeight="1">
      <c r="A51" s="57"/>
      <c r="B51" s="58"/>
      <c r="C51" s="43"/>
      <c r="D51" s="44"/>
      <c r="E51" s="43"/>
      <c r="F51" s="44"/>
      <c r="G51" s="44"/>
      <c r="H51" s="45"/>
    </row>
    <row r="52" spans="1:8" s="5" customFormat="1" ht="15" customHeight="1" thickBot="1">
      <c r="A52" s="48"/>
      <c r="B52" s="49"/>
      <c r="C52" s="50"/>
      <c r="D52" s="51"/>
      <c r="E52" s="52"/>
      <c r="F52" s="51"/>
      <c r="G52" s="53"/>
      <c r="H52" s="54"/>
    </row>
    <row r="53" spans="2:8" ht="15.75">
      <c r="B53" s="104"/>
      <c r="C53" s="104"/>
      <c r="D53" s="104"/>
      <c r="E53" s="104"/>
      <c r="F53" s="104"/>
      <c r="G53" s="104"/>
      <c r="H53" s="104"/>
    </row>
    <row r="54" spans="2:8" ht="15.75">
      <c r="B54" s="97"/>
      <c r="C54" s="97"/>
      <c r="D54" s="97"/>
      <c r="E54" s="97"/>
      <c r="F54" s="97"/>
      <c r="G54" s="97"/>
      <c r="H54" s="97"/>
    </row>
  </sheetData>
  <sheetProtection/>
  <mergeCells count="29">
    <mergeCell ref="G34:H34"/>
    <mergeCell ref="A6:B6"/>
    <mergeCell ref="A1:H1"/>
    <mergeCell ref="B2:H2"/>
    <mergeCell ref="C3:H3"/>
    <mergeCell ref="A4:B5"/>
    <mergeCell ref="C4:D4"/>
    <mergeCell ref="E4:F4"/>
    <mergeCell ref="G4:H4"/>
    <mergeCell ref="A9:B9"/>
    <mergeCell ref="A26:B26"/>
    <mergeCell ref="A12:B12"/>
    <mergeCell ref="B54:H54"/>
    <mergeCell ref="A31:H31"/>
    <mergeCell ref="B32:H32"/>
    <mergeCell ref="C33:H33"/>
    <mergeCell ref="A36:B36"/>
    <mergeCell ref="A39:B39"/>
    <mergeCell ref="A50:B50"/>
    <mergeCell ref="B53:H53"/>
    <mergeCell ref="A14:B14"/>
    <mergeCell ref="A15:B15"/>
    <mergeCell ref="A16:B16"/>
    <mergeCell ref="E34:F34"/>
    <mergeCell ref="A43:B43"/>
    <mergeCell ref="A27:H27"/>
    <mergeCell ref="A44:B44"/>
    <mergeCell ref="A34:B35"/>
    <mergeCell ref="C34:D34"/>
  </mergeCells>
  <dataValidations count="1">
    <dataValidation type="decimal" operator="greaterThanOrEqual" allowBlank="1" showInputMessage="1" showErrorMessage="1" sqref="G6 G9 C6:C9 E6:E9 C17:F25 F6:F16 D6:D16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28">
      <selection activeCell="B69" sqref="B69"/>
    </sheetView>
  </sheetViews>
  <sheetFormatPr defaultColWidth="9.00390625" defaultRowHeight="16.5"/>
  <cols>
    <col min="1" max="1" width="1.75390625" style="34" customWidth="1"/>
    <col min="2" max="2" width="17.75390625" style="34" customWidth="1"/>
    <col min="3" max="3" width="10.625" style="34" customWidth="1"/>
    <col min="4" max="4" width="4.25390625" style="34" customWidth="1"/>
    <col min="5" max="5" width="12.375" style="34" customWidth="1"/>
    <col min="6" max="6" width="4.50390625" style="34" customWidth="1"/>
    <col min="7" max="7" width="12.25390625" style="34" customWidth="1"/>
    <col min="8" max="8" width="3.50390625" style="34" customWidth="1"/>
    <col min="9" max="9" width="13.25390625" style="34" customWidth="1"/>
    <col min="10" max="10" width="1.75390625" style="34" customWidth="1"/>
    <col min="11" max="11" width="12.375" style="34" customWidth="1"/>
    <col min="12" max="12" width="13.00390625" style="34" customWidth="1"/>
    <col min="13" max="16384" width="9.00390625" style="34" customWidth="1"/>
  </cols>
  <sheetData>
    <row r="1" spans="2:11" ht="27" customHeight="1">
      <c r="B1" s="98" t="s">
        <v>83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8" customHeight="1"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2:11" ht="19.5" customHeight="1" thickBot="1">
      <c r="B3" s="1"/>
      <c r="C3" s="172" t="s">
        <v>32</v>
      </c>
      <c r="D3" s="173"/>
      <c r="E3" s="173"/>
      <c r="F3" s="173"/>
      <c r="G3" s="173"/>
      <c r="H3" s="173"/>
      <c r="I3" s="174" t="s">
        <v>0</v>
      </c>
      <c r="J3" s="174"/>
      <c r="K3" s="174"/>
    </row>
    <row r="4" spans="1:11" ht="15" customHeight="1">
      <c r="A4" s="95" t="s">
        <v>4</v>
      </c>
      <c r="B4" s="95"/>
      <c r="C4" s="86"/>
      <c r="D4" s="167" t="s">
        <v>29</v>
      </c>
      <c r="E4" s="86"/>
      <c r="F4" s="167" t="s">
        <v>6</v>
      </c>
      <c r="G4" s="86"/>
      <c r="H4" s="112" t="s">
        <v>35</v>
      </c>
      <c r="I4" s="169"/>
      <c r="J4" s="169"/>
      <c r="K4" s="169"/>
    </row>
    <row r="5" spans="1:11" ht="15" customHeight="1">
      <c r="A5" s="87"/>
      <c r="B5" s="87"/>
      <c r="C5" s="88"/>
      <c r="D5" s="168"/>
      <c r="E5" s="88"/>
      <c r="F5" s="168"/>
      <c r="G5" s="88"/>
      <c r="H5" s="170" t="s">
        <v>8</v>
      </c>
      <c r="I5" s="171"/>
      <c r="J5" s="175" t="s">
        <v>1</v>
      </c>
      <c r="K5" s="176"/>
    </row>
    <row r="6" spans="1:11" ht="15" customHeight="1">
      <c r="A6" s="163" t="s">
        <v>68</v>
      </c>
      <c r="B6" s="163"/>
      <c r="C6" s="164"/>
      <c r="D6" s="146"/>
      <c r="E6" s="147"/>
      <c r="F6" s="146"/>
      <c r="G6" s="147"/>
      <c r="H6" s="146"/>
      <c r="I6" s="147"/>
      <c r="J6" s="165"/>
      <c r="K6" s="166"/>
    </row>
    <row r="7" spans="1:11" ht="15" customHeight="1">
      <c r="A7" s="25"/>
      <c r="B7" s="119" t="s">
        <v>69</v>
      </c>
      <c r="C7" s="120"/>
      <c r="D7" s="115">
        <v>352265000</v>
      </c>
      <c r="E7" s="116"/>
      <c r="F7" s="115">
        <v>1345404302.15</v>
      </c>
      <c r="G7" s="116"/>
      <c r="H7" s="117">
        <f>F7-D7</f>
        <v>993139302.1500001</v>
      </c>
      <c r="I7" s="118"/>
      <c r="J7" s="121">
        <f aca="true" t="shared" si="0" ref="J7:J12">IF(D7=0,0,ABS(H7/D7*100))</f>
        <v>281.9295990660441</v>
      </c>
      <c r="K7" s="122">
        <f aca="true" t="shared" si="1" ref="K7:K12">IF(F7=0,0,ABS(J7/F7*100))</f>
        <v>2.095500948045962E-05</v>
      </c>
    </row>
    <row r="8" spans="1:11" ht="15" customHeight="1">
      <c r="A8" s="25"/>
      <c r="B8" s="26" t="s">
        <v>70</v>
      </c>
      <c r="C8" s="33"/>
      <c r="D8" s="115">
        <v>-12495000</v>
      </c>
      <c r="E8" s="116"/>
      <c r="F8" s="115">
        <v>-61162790</v>
      </c>
      <c r="G8" s="116"/>
      <c r="H8" s="117">
        <f>F8-D8</f>
        <v>-48667790</v>
      </c>
      <c r="I8" s="118"/>
      <c r="J8" s="121">
        <f t="shared" si="0"/>
        <v>389.4981192476991</v>
      </c>
      <c r="K8" s="122">
        <f t="shared" si="1"/>
        <v>0.0006368220273269076</v>
      </c>
    </row>
    <row r="9" spans="1:11" ht="15" customHeight="1">
      <c r="A9" s="25"/>
      <c r="B9" s="26" t="s">
        <v>71</v>
      </c>
      <c r="C9" s="33"/>
      <c r="D9" s="115">
        <f>D7+D8</f>
        <v>339770000</v>
      </c>
      <c r="E9" s="116"/>
      <c r="F9" s="115">
        <f>F7+F8</f>
        <v>1284241512.15</v>
      </c>
      <c r="G9" s="116"/>
      <c r="H9" s="117">
        <f>F9-D9</f>
        <v>944471512.1500001</v>
      </c>
      <c r="I9" s="118"/>
      <c r="J9" s="121">
        <f t="shared" si="0"/>
        <v>277.97377995408664</v>
      </c>
      <c r="K9" s="122">
        <f t="shared" si="1"/>
        <v>2.1644977001928525E-05</v>
      </c>
    </row>
    <row r="10" spans="1:11" ht="15" customHeight="1">
      <c r="A10" s="25"/>
      <c r="B10" s="119" t="s">
        <v>72</v>
      </c>
      <c r="C10" s="120"/>
      <c r="D10" s="115">
        <v>-1426006000</v>
      </c>
      <c r="E10" s="116"/>
      <c r="F10" s="115">
        <v>10030254802.4</v>
      </c>
      <c r="G10" s="116"/>
      <c r="H10" s="117">
        <f>F10-D10</f>
        <v>11456260802.4</v>
      </c>
      <c r="I10" s="118"/>
      <c r="J10" s="121">
        <f t="shared" si="0"/>
        <v>803.3809677098131</v>
      </c>
      <c r="K10" s="122">
        <f t="shared" si="1"/>
        <v>8.0095768605757E-06</v>
      </c>
    </row>
    <row r="11" spans="1:11" ht="15" customHeight="1">
      <c r="A11" s="25"/>
      <c r="B11" s="119" t="s">
        <v>73</v>
      </c>
      <c r="C11" s="120"/>
      <c r="D11" s="115">
        <v>-59885000</v>
      </c>
      <c r="E11" s="116"/>
      <c r="F11" s="115">
        <v>-48191639</v>
      </c>
      <c r="G11" s="116"/>
      <c r="H11" s="117">
        <f>F11-D11</f>
        <v>11693361</v>
      </c>
      <c r="I11" s="118"/>
      <c r="J11" s="121">
        <f t="shared" si="0"/>
        <v>19.526360524338315</v>
      </c>
      <c r="K11" s="122">
        <f t="shared" si="1"/>
        <v>4.051814988973153E-05</v>
      </c>
    </row>
    <row r="12" spans="1:11" ht="15" customHeight="1">
      <c r="A12" s="25"/>
      <c r="B12" s="25" t="s">
        <v>74</v>
      </c>
      <c r="C12" s="28"/>
      <c r="D12" s="123">
        <f>SUM(D9:E11)</f>
        <v>-1146121000</v>
      </c>
      <c r="E12" s="124"/>
      <c r="F12" s="123">
        <f>SUM(F9:G11)</f>
        <v>11266304675.55</v>
      </c>
      <c r="G12" s="124"/>
      <c r="H12" s="123">
        <f>SUM(H9:I11)</f>
        <v>12412425675.55</v>
      </c>
      <c r="I12" s="124"/>
      <c r="J12" s="127">
        <f t="shared" si="0"/>
        <v>1082.9943501209732</v>
      </c>
      <c r="K12" s="128">
        <f t="shared" si="1"/>
        <v>9.612684738335496E-06</v>
      </c>
    </row>
    <row r="13" spans="1:11" ht="15" customHeight="1">
      <c r="A13" s="183" t="s">
        <v>75</v>
      </c>
      <c r="B13" s="183"/>
      <c r="C13" s="184"/>
      <c r="D13" s="123"/>
      <c r="E13" s="124"/>
      <c r="F13" s="123"/>
      <c r="G13" s="124"/>
      <c r="H13" s="123"/>
      <c r="I13" s="124"/>
      <c r="J13" s="113"/>
      <c r="K13" s="114"/>
    </row>
    <row r="14" spans="1:11" s="64" customFormat="1" ht="15" customHeight="1">
      <c r="A14" s="25"/>
      <c r="B14" s="125" t="s">
        <v>76</v>
      </c>
      <c r="C14" s="126"/>
      <c r="D14" s="115"/>
      <c r="E14" s="116"/>
      <c r="F14" s="115">
        <v>-551913584</v>
      </c>
      <c r="G14" s="116"/>
      <c r="H14" s="117">
        <f aca="true" t="shared" si="2" ref="H14:H21">F14-D14</f>
        <v>-551913584</v>
      </c>
      <c r="I14" s="118"/>
      <c r="J14" s="113">
        <f aca="true" t="shared" si="3" ref="J14:J22">IF(D14=0,0,ABS(H14/D14*100))</f>
        <v>0</v>
      </c>
      <c r="K14" s="114">
        <f aca="true" t="shared" si="4" ref="K14:K22">IF(F14=0,0,ABS(J14/F14*100))</f>
        <v>0</v>
      </c>
    </row>
    <row r="15" spans="1:11" ht="15" customHeight="1">
      <c r="A15" s="25"/>
      <c r="B15" s="125" t="s">
        <v>82</v>
      </c>
      <c r="C15" s="126"/>
      <c r="D15" s="115"/>
      <c r="E15" s="116"/>
      <c r="F15" s="115">
        <v>61656299</v>
      </c>
      <c r="G15" s="116"/>
      <c r="H15" s="117">
        <f t="shared" si="2"/>
        <v>61656299</v>
      </c>
      <c r="I15" s="118"/>
      <c r="J15" s="113">
        <f t="shared" si="3"/>
        <v>0</v>
      </c>
      <c r="K15" s="114">
        <f t="shared" si="4"/>
        <v>0</v>
      </c>
    </row>
    <row r="16" spans="1:11" ht="15" customHeight="1">
      <c r="A16" s="25"/>
      <c r="B16" s="125" t="s">
        <v>77</v>
      </c>
      <c r="C16" s="126"/>
      <c r="D16" s="115">
        <v>0</v>
      </c>
      <c r="E16" s="116"/>
      <c r="F16" s="115">
        <v>-165000000</v>
      </c>
      <c r="G16" s="116"/>
      <c r="H16" s="117">
        <f t="shared" si="2"/>
        <v>-165000000</v>
      </c>
      <c r="I16" s="118"/>
      <c r="J16" s="113">
        <f t="shared" si="3"/>
        <v>0</v>
      </c>
      <c r="K16" s="114">
        <f t="shared" si="4"/>
        <v>0</v>
      </c>
    </row>
    <row r="17" spans="1:11" ht="15" customHeight="1">
      <c r="A17" s="25"/>
      <c r="B17" s="125" t="s">
        <v>78</v>
      </c>
      <c r="C17" s="126"/>
      <c r="D17" s="115">
        <v>-1768000000</v>
      </c>
      <c r="E17" s="116"/>
      <c r="F17" s="115">
        <v>-1704750076</v>
      </c>
      <c r="G17" s="116"/>
      <c r="H17" s="117">
        <f t="shared" si="2"/>
        <v>63249924</v>
      </c>
      <c r="I17" s="118"/>
      <c r="J17" s="113">
        <f t="shared" si="3"/>
        <v>3.5774843891402717</v>
      </c>
      <c r="K17" s="114">
        <f t="shared" si="4"/>
        <v>2.0985389233912968E-07</v>
      </c>
    </row>
    <row r="18" spans="1:11" ht="15" customHeight="1">
      <c r="A18" s="25"/>
      <c r="B18" s="125" t="s">
        <v>78</v>
      </c>
      <c r="C18" s="126"/>
      <c r="D18" s="115"/>
      <c r="E18" s="116"/>
      <c r="F18" s="115">
        <v>13456936</v>
      </c>
      <c r="G18" s="116"/>
      <c r="H18" s="117">
        <f t="shared" si="2"/>
        <v>13456936</v>
      </c>
      <c r="I18" s="118"/>
      <c r="J18" s="113">
        <f t="shared" si="3"/>
        <v>0</v>
      </c>
      <c r="K18" s="114">
        <f t="shared" si="4"/>
        <v>0</v>
      </c>
    </row>
    <row r="19" spans="1:11" ht="15" customHeight="1">
      <c r="A19" s="25"/>
      <c r="B19" s="125" t="s">
        <v>64</v>
      </c>
      <c r="C19" s="126"/>
      <c r="D19" s="115">
        <v>-46785000</v>
      </c>
      <c r="E19" s="116"/>
      <c r="F19" s="115">
        <v>-747611804</v>
      </c>
      <c r="G19" s="116"/>
      <c r="H19" s="117">
        <f t="shared" si="2"/>
        <v>-700826804</v>
      </c>
      <c r="I19" s="118"/>
      <c r="J19" s="113">
        <f t="shared" si="3"/>
        <v>1497.973290584589</v>
      </c>
      <c r="K19" s="114">
        <f t="shared" si="4"/>
        <v>0.0002003677955016062</v>
      </c>
    </row>
    <row r="20" spans="1:11" ht="15" customHeight="1">
      <c r="A20" s="25"/>
      <c r="B20" s="125" t="s">
        <v>65</v>
      </c>
      <c r="C20" s="126"/>
      <c r="D20" s="115"/>
      <c r="E20" s="116"/>
      <c r="F20" s="115">
        <v>637668</v>
      </c>
      <c r="G20" s="116"/>
      <c r="H20" s="117">
        <f t="shared" si="2"/>
        <v>637668</v>
      </c>
      <c r="I20" s="118"/>
      <c r="J20" s="113">
        <f t="shared" si="3"/>
        <v>0</v>
      </c>
      <c r="K20" s="114">
        <f t="shared" si="4"/>
        <v>0</v>
      </c>
    </row>
    <row r="21" spans="1:11" ht="15" customHeight="1">
      <c r="A21" s="25"/>
      <c r="B21" s="125" t="s">
        <v>53</v>
      </c>
      <c r="C21" s="126"/>
      <c r="D21" s="115">
        <v>0</v>
      </c>
      <c r="E21" s="116"/>
      <c r="F21" s="117">
        <v>61162790</v>
      </c>
      <c r="G21" s="118"/>
      <c r="H21" s="117">
        <f t="shared" si="2"/>
        <v>61162790</v>
      </c>
      <c r="I21" s="118"/>
      <c r="J21" s="113">
        <f t="shared" si="3"/>
        <v>0</v>
      </c>
      <c r="K21" s="114">
        <f t="shared" si="4"/>
        <v>0</v>
      </c>
    </row>
    <row r="22" spans="1:11" ht="15" customHeight="1">
      <c r="A22" s="25"/>
      <c r="B22" s="25" t="s">
        <v>36</v>
      </c>
      <c r="C22" s="28"/>
      <c r="D22" s="123">
        <f>SUM(D14:E21)</f>
        <v>-1814785000</v>
      </c>
      <c r="E22" s="124"/>
      <c r="F22" s="123">
        <f>SUM(F14:G21)</f>
        <v>-3032361771</v>
      </c>
      <c r="G22" s="124"/>
      <c r="H22" s="123">
        <f>SUM(H14:I21)</f>
        <v>-1217576771</v>
      </c>
      <c r="I22" s="124"/>
      <c r="J22" s="127">
        <f t="shared" si="3"/>
        <v>67.09206715947069</v>
      </c>
      <c r="K22" s="128">
        <f t="shared" si="4"/>
        <v>2.2125350543957472E-06</v>
      </c>
    </row>
    <row r="23" spans="1:11" ht="15" customHeight="1">
      <c r="A23" s="183" t="s">
        <v>33</v>
      </c>
      <c r="B23" s="183"/>
      <c r="C23" s="184"/>
      <c r="D23" s="115"/>
      <c r="E23" s="116"/>
      <c r="F23" s="115"/>
      <c r="G23" s="116"/>
      <c r="H23" s="117"/>
      <c r="I23" s="118"/>
      <c r="J23" s="113"/>
      <c r="K23" s="114"/>
    </row>
    <row r="24" spans="1:11" ht="15" customHeight="1">
      <c r="A24" s="25"/>
      <c r="B24" s="26" t="s">
        <v>66</v>
      </c>
      <c r="C24" s="28"/>
      <c r="D24" s="115">
        <v>0</v>
      </c>
      <c r="E24" s="116"/>
      <c r="F24" s="117">
        <v>32193970</v>
      </c>
      <c r="G24" s="162"/>
      <c r="H24" s="117">
        <f>F24-D24</f>
        <v>32193970</v>
      </c>
      <c r="I24" s="118"/>
      <c r="J24" s="113">
        <f aca="true" t="shared" si="5" ref="J24:J30">IF(D24=0,0,ABS(H24/D24*100))</f>
        <v>0</v>
      </c>
      <c r="K24" s="114">
        <f aca="true" t="shared" si="6" ref="K24:K30">IF(F24=0,0,ABS(J24/F24*100))</f>
        <v>0</v>
      </c>
    </row>
    <row r="25" spans="1:11" ht="15" customHeight="1">
      <c r="A25" s="25"/>
      <c r="B25" s="26" t="s">
        <v>54</v>
      </c>
      <c r="C25" s="28"/>
      <c r="D25" s="115">
        <v>-29238000</v>
      </c>
      <c r="E25" s="116"/>
      <c r="F25" s="117">
        <v>-166896777</v>
      </c>
      <c r="G25" s="162"/>
      <c r="H25" s="117">
        <f>F25-D25</f>
        <v>-137658777</v>
      </c>
      <c r="I25" s="118"/>
      <c r="J25" s="113">
        <f t="shared" si="5"/>
        <v>470.8214549558793</v>
      </c>
      <c r="K25" s="114">
        <f t="shared" si="6"/>
        <v>0.0002821033835517862</v>
      </c>
    </row>
    <row r="26" spans="1:11" ht="15" customHeight="1">
      <c r="A26" s="25"/>
      <c r="B26" s="119" t="s">
        <v>67</v>
      </c>
      <c r="C26" s="120"/>
      <c r="D26" s="115">
        <v>37691000</v>
      </c>
      <c r="E26" s="116"/>
      <c r="F26" s="117">
        <v>0</v>
      </c>
      <c r="G26" s="118"/>
      <c r="H26" s="117">
        <f>F26-D26</f>
        <v>-37691000</v>
      </c>
      <c r="I26" s="118"/>
      <c r="J26" s="113">
        <f>IF(D26=0,0,ABS(H26/D26*100))</f>
        <v>100</v>
      </c>
      <c r="K26" s="114">
        <f>IF(F26=0,0,ABS(J26/F26*100))</f>
        <v>0</v>
      </c>
    </row>
    <row r="27" spans="1:11" ht="15" customHeight="1">
      <c r="A27" s="25"/>
      <c r="B27" s="25" t="s">
        <v>37</v>
      </c>
      <c r="C27" s="28"/>
      <c r="D27" s="148">
        <f>SUM(D24:E26)</f>
        <v>8453000</v>
      </c>
      <c r="E27" s="149"/>
      <c r="F27" s="148">
        <f>SUM(F24:G26)</f>
        <v>-134702807</v>
      </c>
      <c r="G27" s="149"/>
      <c r="H27" s="148">
        <f>SUM(H24:I26)</f>
        <v>-143155807</v>
      </c>
      <c r="I27" s="149"/>
      <c r="J27" s="127">
        <f>IF(D27=0,0,ABS(H27/D27*100))</f>
        <v>1693.5503016680468</v>
      </c>
      <c r="K27" s="128">
        <f t="shared" si="6"/>
        <v>0.0012572494511328535</v>
      </c>
    </row>
    <row r="28" spans="1:11" ht="15" customHeight="1">
      <c r="A28" s="183" t="s">
        <v>38</v>
      </c>
      <c r="B28" s="183"/>
      <c r="C28" s="184"/>
      <c r="D28" s="123">
        <f>D12+D22+D27</f>
        <v>-2952453000</v>
      </c>
      <c r="E28" s="124"/>
      <c r="F28" s="123">
        <f>F12+F22+F27</f>
        <v>8099240097.549999</v>
      </c>
      <c r="G28" s="124"/>
      <c r="H28" s="123">
        <f>F28-D28</f>
        <v>11051693097.55</v>
      </c>
      <c r="I28" s="124"/>
      <c r="J28" s="127">
        <f t="shared" si="5"/>
        <v>374.3224057266957</v>
      </c>
      <c r="K28" s="128">
        <f t="shared" si="6"/>
        <v>4.621697853356975E-06</v>
      </c>
    </row>
    <row r="29" spans="1:11" ht="15" customHeight="1">
      <c r="A29" s="183" t="s">
        <v>9</v>
      </c>
      <c r="B29" s="183"/>
      <c r="C29" s="184"/>
      <c r="D29" s="148">
        <v>12185630000</v>
      </c>
      <c r="E29" s="149"/>
      <c r="F29" s="148">
        <v>19196919960.48</v>
      </c>
      <c r="G29" s="149"/>
      <c r="H29" s="123">
        <f>F29-D29</f>
        <v>7011289960.48</v>
      </c>
      <c r="I29" s="124"/>
      <c r="J29" s="127">
        <f t="shared" si="5"/>
        <v>57.537361305734706</v>
      </c>
      <c r="K29" s="128">
        <f t="shared" si="6"/>
        <v>2.9972183779577547E-07</v>
      </c>
    </row>
    <row r="30" spans="1:11" ht="15" customHeight="1" thickBot="1">
      <c r="A30" s="187" t="s">
        <v>10</v>
      </c>
      <c r="B30" s="187"/>
      <c r="C30" s="188"/>
      <c r="D30" s="129">
        <f>D28+D29</f>
        <v>9233177000</v>
      </c>
      <c r="E30" s="130"/>
      <c r="F30" s="129">
        <f>F28+F29</f>
        <v>27296160058.03</v>
      </c>
      <c r="G30" s="130"/>
      <c r="H30" s="129">
        <f>H28+H29</f>
        <v>18062983058.03</v>
      </c>
      <c r="I30" s="130"/>
      <c r="J30" s="160">
        <f t="shared" si="5"/>
        <v>195.63128767086343</v>
      </c>
      <c r="K30" s="161">
        <f t="shared" si="6"/>
        <v>7.166989322123076E-07</v>
      </c>
    </row>
    <row r="31" spans="1:11" ht="15" customHeight="1">
      <c r="A31" s="159" t="s">
        <v>80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1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 ht="27" customHeight="1">
      <c r="B35" s="98" t="s">
        <v>48</v>
      </c>
      <c r="C35" s="98"/>
      <c r="D35" s="98"/>
      <c r="E35" s="98"/>
      <c r="F35" s="98"/>
      <c r="G35" s="98"/>
      <c r="H35" s="98"/>
      <c r="I35" s="98"/>
      <c r="J35" s="98"/>
      <c r="K35" s="98"/>
    </row>
    <row r="36" spans="2:11" ht="18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3:11" ht="19.5" customHeight="1" thickBot="1">
      <c r="C37" s="189" t="s">
        <v>44</v>
      </c>
      <c r="D37" s="189"/>
      <c r="E37" s="189"/>
      <c r="F37" s="189"/>
      <c r="G37" s="189"/>
      <c r="H37" s="189"/>
      <c r="I37" s="174" t="s">
        <v>0</v>
      </c>
      <c r="J37" s="174"/>
      <c r="K37" s="174"/>
    </row>
    <row r="38" spans="1:11" ht="30" customHeight="1">
      <c r="A38" s="143" t="s">
        <v>11</v>
      </c>
      <c r="B38" s="144"/>
      <c r="C38" s="145" t="s">
        <v>12</v>
      </c>
      <c r="D38" s="144"/>
      <c r="E38" s="3" t="s">
        <v>40</v>
      </c>
      <c r="F38" s="181" t="s">
        <v>14</v>
      </c>
      <c r="G38" s="109"/>
      <c r="H38" s="182"/>
      <c r="I38" s="145" t="s">
        <v>2</v>
      </c>
      <c r="J38" s="144"/>
      <c r="K38" s="3" t="s">
        <v>13</v>
      </c>
    </row>
    <row r="39" spans="1:12" ht="15" customHeight="1">
      <c r="A39" s="138" t="s">
        <v>15</v>
      </c>
      <c r="B39" s="139"/>
      <c r="C39" s="185">
        <f>SUM(C40:D50)</f>
        <v>54471897623.340004</v>
      </c>
      <c r="D39" s="186"/>
      <c r="E39" s="29">
        <f aca="true" t="shared" si="7" ref="E39:E45">IF(C$39&gt;0,(C39/C$39)*100,0)</f>
        <v>100</v>
      </c>
      <c r="F39" s="177" t="s">
        <v>42</v>
      </c>
      <c r="G39" s="138"/>
      <c r="H39" s="178"/>
      <c r="I39" s="146">
        <f>SUM(I40:J43)</f>
        <v>37605956480.55</v>
      </c>
      <c r="J39" s="147"/>
      <c r="K39" s="29">
        <f>IF(I$51&gt;0,(I39/I$51)*100,0)</f>
        <v>69.03735342687361</v>
      </c>
      <c r="L39" s="64"/>
    </row>
    <row r="40" spans="1:12" ht="15" customHeight="1">
      <c r="A40" s="136" t="s">
        <v>16</v>
      </c>
      <c r="B40" s="137"/>
      <c r="C40" s="115">
        <v>45549867243.05</v>
      </c>
      <c r="D40" s="142"/>
      <c r="E40" s="30">
        <f t="shared" si="7"/>
        <v>83.62085631386724</v>
      </c>
      <c r="F40" s="150" t="s">
        <v>17</v>
      </c>
      <c r="G40" s="151"/>
      <c r="H40" s="152"/>
      <c r="I40" s="115">
        <v>35841007116.55</v>
      </c>
      <c r="J40" s="116"/>
      <c r="K40" s="30">
        <f>IF(I$51&gt;0,(I40/I$51)*100,0)</f>
        <v>65.79724349678783</v>
      </c>
      <c r="L40" s="64"/>
    </row>
    <row r="41" spans="1:12" ht="15" customHeight="1">
      <c r="A41" s="140" t="s">
        <v>51</v>
      </c>
      <c r="B41" s="141"/>
      <c r="C41" s="115">
        <v>8922030380.29</v>
      </c>
      <c r="D41" s="142"/>
      <c r="E41" s="30">
        <f t="shared" si="7"/>
        <v>16.37914368613277</v>
      </c>
      <c r="F41" s="150" t="s">
        <v>52</v>
      </c>
      <c r="G41" s="151"/>
      <c r="H41" s="152"/>
      <c r="I41" s="115">
        <v>1764949364</v>
      </c>
      <c r="J41" s="116"/>
      <c r="K41" s="30">
        <f>IF(I$51&gt;0,(I41/I$51)*100,0)</f>
        <v>3.2401099300857807</v>
      </c>
      <c r="L41" s="64"/>
    </row>
    <row r="42" spans="1:12" ht="15" customHeight="1">
      <c r="A42" s="67"/>
      <c r="B42" s="68"/>
      <c r="C42" s="27"/>
      <c r="D42" s="66"/>
      <c r="E42" s="30"/>
      <c r="F42" s="72"/>
      <c r="G42" s="73"/>
      <c r="H42" s="74"/>
      <c r="I42" s="27"/>
      <c r="J42" s="65"/>
      <c r="K42" s="30"/>
      <c r="L42" s="64"/>
    </row>
    <row r="43" spans="1:12" ht="15" customHeight="1">
      <c r="A43" s="136"/>
      <c r="B43" s="137"/>
      <c r="C43" s="115"/>
      <c r="D43" s="142"/>
      <c r="E43" s="30">
        <f t="shared" si="7"/>
        <v>0</v>
      </c>
      <c r="F43" s="150"/>
      <c r="G43" s="151"/>
      <c r="H43" s="152"/>
      <c r="I43" s="115"/>
      <c r="J43" s="116"/>
      <c r="K43" s="30"/>
      <c r="L43" s="64"/>
    </row>
    <row r="44" spans="1:12" ht="15" customHeight="1">
      <c r="A44" s="136"/>
      <c r="B44" s="137"/>
      <c r="C44" s="27"/>
      <c r="D44" s="32"/>
      <c r="E44" s="29">
        <f t="shared" si="7"/>
        <v>0</v>
      </c>
      <c r="F44" s="153" t="s">
        <v>18</v>
      </c>
      <c r="G44" s="154"/>
      <c r="H44" s="155"/>
      <c r="I44" s="148">
        <f>SUM(I45:I50)</f>
        <v>16865941142.79</v>
      </c>
      <c r="J44" s="149"/>
      <c r="K44" s="29">
        <f>IF(I$51&gt;0,(I44/I$51)*100,0)</f>
        <v>30.962646573126396</v>
      </c>
      <c r="L44" s="64"/>
    </row>
    <row r="45" spans="1:12" ht="15" customHeight="1">
      <c r="A45" s="136"/>
      <c r="B45" s="137"/>
      <c r="C45" s="27"/>
      <c r="D45" s="32"/>
      <c r="E45" s="30">
        <f t="shared" si="7"/>
        <v>0</v>
      </c>
      <c r="F45" s="150" t="s">
        <v>47</v>
      </c>
      <c r="G45" s="151"/>
      <c r="H45" s="152"/>
      <c r="I45" s="115">
        <v>13580643062.04</v>
      </c>
      <c r="J45" s="116"/>
      <c r="K45" s="30">
        <f>IF(I$51&gt;0,(I45/I$51)*100,0)</f>
        <v>24.931466783013256</v>
      </c>
      <c r="L45" s="64"/>
    </row>
    <row r="46" spans="1:12" ht="15" customHeight="1">
      <c r="A46" s="31"/>
      <c r="B46" s="10"/>
      <c r="C46" s="27"/>
      <c r="D46" s="32"/>
      <c r="E46" s="30"/>
      <c r="F46" s="150" t="s">
        <v>63</v>
      </c>
      <c r="G46" s="151"/>
      <c r="H46" s="152"/>
      <c r="I46" s="115">
        <v>507823694.28</v>
      </c>
      <c r="J46" s="116"/>
      <c r="K46" s="30">
        <f>IF(I$51&gt;0,(I46/I$51)*100,0)</f>
        <v>0.9322673092673914</v>
      </c>
      <c r="L46" s="64"/>
    </row>
    <row r="47" spans="1:12" ht="15" customHeight="1">
      <c r="A47" s="31"/>
      <c r="B47" s="10"/>
      <c r="C47" s="27"/>
      <c r="D47" s="32"/>
      <c r="E47" s="30"/>
      <c r="F47" s="150" t="s">
        <v>43</v>
      </c>
      <c r="G47" s="151"/>
      <c r="H47" s="152"/>
      <c r="I47" s="115">
        <v>2777474386.47</v>
      </c>
      <c r="J47" s="116"/>
      <c r="K47" s="30">
        <f>IF(I$51&gt;0,(I47/I$51)*100,0)</f>
        <v>5.098912480845744</v>
      </c>
      <c r="L47" s="64"/>
    </row>
    <row r="48" spans="1:12" ht="15" customHeight="1">
      <c r="A48" s="136"/>
      <c r="B48" s="137"/>
      <c r="C48" s="27"/>
      <c r="D48" s="32"/>
      <c r="E48" s="30">
        <f>IF(C$39&gt;0,(C48/C$39)*100,0)</f>
        <v>0</v>
      </c>
      <c r="F48" s="156"/>
      <c r="G48" s="157"/>
      <c r="H48" s="158"/>
      <c r="I48" s="115"/>
      <c r="J48" s="116"/>
      <c r="K48" s="30">
        <f>IF(I$51&gt;0,(I48/I$51)*100,0)</f>
        <v>0</v>
      </c>
      <c r="L48" s="64"/>
    </row>
    <row r="49" spans="1:12" ht="15" customHeight="1">
      <c r="A49" s="31"/>
      <c r="B49" s="10"/>
      <c r="C49" s="27"/>
      <c r="D49" s="32"/>
      <c r="E49" s="30"/>
      <c r="F49" s="69"/>
      <c r="G49" s="70"/>
      <c r="H49" s="71"/>
      <c r="I49" s="27"/>
      <c r="J49" s="65"/>
      <c r="K49" s="30"/>
      <c r="L49" s="64"/>
    </row>
    <row r="50" spans="1:12" ht="15" customHeight="1">
      <c r="A50" s="31"/>
      <c r="B50" s="10"/>
      <c r="C50" s="27"/>
      <c r="D50" s="32"/>
      <c r="E50" s="30"/>
      <c r="F50" s="150"/>
      <c r="G50" s="151"/>
      <c r="H50" s="152"/>
      <c r="I50" s="115"/>
      <c r="J50" s="116"/>
      <c r="K50" s="30"/>
      <c r="L50" s="64"/>
    </row>
    <row r="51" spans="1:12" ht="15" customHeight="1" thickBot="1">
      <c r="A51" s="132" t="s">
        <v>19</v>
      </c>
      <c r="B51" s="133"/>
      <c r="C51" s="134">
        <f>SUM(C40:D50)</f>
        <v>54471897623.340004</v>
      </c>
      <c r="D51" s="135"/>
      <c r="E51" s="4">
        <f>IF(C$39&gt;0,(C51/C$39)*100,0)</f>
        <v>100</v>
      </c>
      <c r="F51" s="179" t="s">
        <v>41</v>
      </c>
      <c r="G51" s="132"/>
      <c r="H51" s="180"/>
      <c r="I51" s="129">
        <f>I39+I44</f>
        <v>54471897623.340004</v>
      </c>
      <c r="J51" s="130"/>
      <c r="K51" s="4">
        <f>IF(I$51&gt;0,(I51/I$51)*100,0)</f>
        <v>100</v>
      </c>
      <c r="L51" s="80"/>
    </row>
    <row r="52" spans="1:11" s="5" customFormat="1" ht="15" customHeight="1">
      <c r="A52" s="191" t="s">
        <v>81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</row>
    <row r="53" spans="1:11" s="194" customFormat="1" ht="15" customHeight="1">
      <c r="A53" s="195" t="s">
        <v>87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2:11" ht="16.5" customHeight="1">
      <c r="B54" s="190" t="s">
        <v>86</v>
      </c>
      <c r="C54" s="131"/>
      <c r="D54" s="131"/>
      <c r="E54" s="131"/>
      <c r="F54" s="131"/>
      <c r="G54" s="131"/>
      <c r="H54" s="131"/>
      <c r="I54" s="131"/>
      <c r="J54" s="131"/>
      <c r="K54" s="131"/>
    </row>
  </sheetData>
  <sheetProtection/>
  <mergeCells count="175">
    <mergeCell ref="A28:C28"/>
    <mergeCell ref="J21:K21"/>
    <mergeCell ref="F46:H46"/>
    <mergeCell ref="F18:G18"/>
    <mergeCell ref="H18:I18"/>
    <mergeCell ref="J18:K18"/>
    <mergeCell ref="A23:C23"/>
    <mergeCell ref="B20:C20"/>
    <mergeCell ref="B17:C17"/>
    <mergeCell ref="B18:C18"/>
    <mergeCell ref="J13:K13"/>
    <mergeCell ref="J15:K15"/>
    <mergeCell ref="I43:J43"/>
    <mergeCell ref="J28:K28"/>
    <mergeCell ref="J27:K27"/>
    <mergeCell ref="B36:K36"/>
    <mergeCell ref="C37:H37"/>
    <mergeCell ref="I37:K37"/>
    <mergeCell ref="I38:J38"/>
    <mergeCell ref="A13:C13"/>
    <mergeCell ref="J19:K19"/>
    <mergeCell ref="F38:H38"/>
    <mergeCell ref="J29:K29"/>
    <mergeCell ref="A29:C29"/>
    <mergeCell ref="H30:I30"/>
    <mergeCell ref="C39:D39"/>
    <mergeCell ref="A30:C30"/>
    <mergeCell ref="F41:H41"/>
    <mergeCell ref="I41:J41"/>
    <mergeCell ref="F43:H43"/>
    <mergeCell ref="F21:G21"/>
    <mergeCell ref="H21:I21"/>
    <mergeCell ref="I48:J48"/>
    <mergeCell ref="I46:J46"/>
    <mergeCell ref="F47:H47"/>
    <mergeCell ref="I47:J47"/>
    <mergeCell ref="A43:B43"/>
    <mergeCell ref="J22:K22"/>
    <mergeCell ref="J24:K24"/>
    <mergeCell ref="C43:D43"/>
    <mergeCell ref="C40:D40"/>
    <mergeCell ref="F22:G22"/>
    <mergeCell ref="D27:E27"/>
    <mergeCell ref="F27:G27"/>
    <mergeCell ref="H27:I27"/>
    <mergeCell ref="F23:G23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J7:K7"/>
    <mergeCell ref="H6:I6"/>
    <mergeCell ref="A6:C6"/>
    <mergeCell ref="D6:E6"/>
    <mergeCell ref="F6:G6"/>
    <mergeCell ref="J6:K6"/>
    <mergeCell ref="B7:C7"/>
    <mergeCell ref="D7:E7"/>
    <mergeCell ref="F7:G7"/>
    <mergeCell ref="H7:I7"/>
    <mergeCell ref="B19:C19"/>
    <mergeCell ref="B21:C21"/>
    <mergeCell ref="D21:E21"/>
    <mergeCell ref="D8:E8"/>
    <mergeCell ref="D9:E9"/>
    <mergeCell ref="D19:E19"/>
    <mergeCell ref="B11:C11"/>
    <mergeCell ref="B14:C14"/>
    <mergeCell ref="B15:C15"/>
    <mergeCell ref="D15:E15"/>
    <mergeCell ref="F15:G15"/>
    <mergeCell ref="H15:I15"/>
    <mergeCell ref="F29:G29"/>
    <mergeCell ref="H29:I29"/>
    <mergeCell ref="H22:I22"/>
    <mergeCell ref="D24:E24"/>
    <mergeCell ref="F24:G24"/>
    <mergeCell ref="H24:I24"/>
    <mergeCell ref="D23:E23"/>
    <mergeCell ref="H23:I23"/>
    <mergeCell ref="D22:E22"/>
    <mergeCell ref="D29:E29"/>
    <mergeCell ref="A31:K31"/>
    <mergeCell ref="J23:K23"/>
    <mergeCell ref="J30:K30"/>
    <mergeCell ref="D28:E28"/>
    <mergeCell ref="F28:G28"/>
    <mergeCell ref="H28:I28"/>
    <mergeCell ref="D30:E30"/>
    <mergeCell ref="F30:G30"/>
    <mergeCell ref="F25:G25"/>
    <mergeCell ref="H25:I25"/>
    <mergeCell ref="I50:J50"/>
    <mergeCell ref="A48:B48"/>
    <mergeCell ref="I45:J45"/>
    <mergeCell ref="I44:J44"/>
    <mergeCell ref="F45:H45"/>
    <mergeCell ref="A44:B44"/>
    <mergeCell ref="A45:B45"/>
    <mergeCell ref="F44:H44"/>
    <mergeCell ref="F48:H48"/>
    <mergeCell ref="F50:H50"/>
    <mergeCell ref="A38:B38"/>
    <mergeCell ref="C38:D38"/>
    <mergeCell ref="B35:K35"/>
    <mergeCell ref="I39:J39"/>
    <mergeCell ref="F39:H39"/>
    <mergeCell ref="A40:B40"/>
    <mergeCell ref="I40:J40"/>
    <mergeCell ref="A39:B39"/>
    <mergeCell ref="A41:B41"/>
    <mergeCell ref="C41:D41"/>
    <mergeCell ref="F40:H40"/>
    <mergeCell ref="I51:J51"/>
    <mergeCell ref="B54:K54"/>
    <mergeCell ref="A51:B51"/>
    <mergeCell ref="C51:D51"/>
    <mergeCell ref="A52:K52"/>
    <mergeCell ref="F51:H51"/>
    <mergeCell ref="A53:K53"/>
    <mergeCell ref="F19:G19"/>
    <mergeCell ref="H12:I12"/>
    <mergeCell ref="D18:E18"/>
    <mergeCell ref="D17:E17"/>
    <mergeCell ref="F17:G17"/>
    <mergeCell ref="H17:I17"/>
    <mergeCell ref="H19:I19"/>
    <mergeCell ref="D14:E14"/>
    <mergeCell ref="F14:G14"/>
    <mergeCell ref="H14:I14"/>
    <mergeCell ref="B10:C10"/>
    <mergeCell ref="H13:I13"/>
    <mergeCell ref="D11:E11"/>
    <mergeCell ref="F11:G11"/>
    <mergeCell ref="B16:C16"/>
    <mergeCell ref="D16:E16"/>
    <mergeCell ref="F16:G16"/>
    <mergeCell ref="H16:I16"/>
    <mergeCell ref="J17:K17"/>
    <mergeCell ref="H11:I11"/>
    <mergeCell ref="J11:K11"/>
    <mergeCell ref="D12:E12"/>
    <mergeCell ref="F12:G12"/>
    <mergeCell ref="J16:K16"/>
    <mergeCell ref="J12:K12"/>
    <mergeCell ref="D13:E13"/>
    <mergeCell ref="F13:G13"/>
    <mergeCell ref="J14:K14"/>
    <mergeCell ref="J8:K8"/>
    <mergeCell ref="J9:K9"/>
    <mergeCell ref="D10:E10"/>
    <mergeCell ref="F10:G10"/>
    <mergeCell ref="H10:I10"/>
    <mergeCell ref="F8:G8"/>
    <mergeCell ref="H8:I8"/>
    <mergeCell ref="J10:K10"/>
    <mergeCell ref="H9:I9"/>
    <mergeCell ref="F9:G9"/>
    <mergeCell ref="B26:C26"/>
    <mergeCell ref="D26:E26"/>
    <mergeCell ref="F26:G26"/>
    <mergeCell ref="H26:I26"/>
    <mergeCell ref="J26:K26"/>
    <mergeCell ref="D20:E20"/>
    <mergeCell ref="F20:G20"/>
    <mergeCell ref="H20:I20"/>
    <mergeCell ref="J20:K20"/>
    <mergeCell ref="D25:E25"/>
    <mergeCell ref="J25:K2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skoal</cp:lastModifiedBy>
  <cp:lastPrinted>2019-04-22T01:41:26Z</cp:lastPrinted>
  <dcterms:created xsi:type="dcterms:W3CDTF">2011-04-19T02:39:36Z</dcterms:created>
  <dcterms:modified xsi:type="dcterms:W3CDTF">2019-04-22T01:41:30Z</dcterms:modified>
  <cp:category/>
  <cp:version/>
  <cp:contentType/>
  <cp:contentStatus/>
</cp:coreProperties>
</file>