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2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'現流表及平衡表'!$A$1:$K$53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<sst xmlns="http://schemas.openxmlformats.org/spreadsheetml/2006/main" count="106" uniqueCount="85">
  <si>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</si>
  <si>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</si>
  <si>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</si>
  <si>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</si>
  <si>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</si>
  <si>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</si>
  <si>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</si>
  <si>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</si>
  <si>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</si>
  <si>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</si>
  <si>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</si>
  <si>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</si>
  <si>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</si>
  <si>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</si>
  <si>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</si>
  <si>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</si>
  <si>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</si>
  <si>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</si>
  <si>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</si>
  <si>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</si>
  <si>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</si>
  <si>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</si>
  <si>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</si>
  <si>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</si>
  <si>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</si>
  <si>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</si>
  <si>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</si>
  <si>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</si>
  <si>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本年度預算數</t>
  </si>
  <si>
    <t>本年度
預算數</t>
  </si>
  <si>
    <t>業務收入</t>
  </si>
  <si>
    <t>業務成本與費用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</si>
  <si>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</si>
  <si>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</si>
  <si>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</si>
  <si>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</si>
  <si>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</si>
  <si>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</si>
  <si>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提存公積</t>
  </si>
  <si>
    <t>基金</t>
  </si>
  <si>
    <t>國家中山科學研究院平衡表</t>
  </si>
  <si>
    <t>解繳國庫淨額</t>
  </si>
  <si>
    <t>非流動資產</t>
  </si>
  <si>
    <t>非流動負債</t>
  </si>
  <si>
    <t>利息收入增加</t>
  </si>
  <si>
    <t>主要業務收入</t>
  </si>
  <si>
    <t>其他業務收入</t>
  </si>
  <si>
    <t>業務成本</t>
  </si>
  <si>
    <t>業務費用</t>
  </si>
  <si>
    <t>業務外賸餘及短絀</t>
  </si>
  <si>
    <t>營利事業所得稅</t>
  </si>
  <si>
    <t>業務活動之現金流量</t>
  </si>
  <si>
    <t>未計利息股利之本期餘絀</t>
  </si>
  <si>
    <t>調整非現金項目</t>
  </si>
  <si>
    <t>支付所得稅</t>
  </si>
  <si>
    <t>投資活動之現金流量</t>
  </si>
  <si>
    <t>取得採權益法之投資</t>
  </si>
  <si>
    <t>註：依國防部105年10月5日國主財會字第1050003453號函，自107年度起導入企業會計準則，本表本年度預算數配合辦理重分類。</t>
  </si>
  <si>
    <t>國家中山科學研究院現金流量表</t>
  </si>
  <si>
    <t>國家中山科學研究院餘絀撥補表</t>
  </si>
  <si>
    <t>國家中山科學研究院收支餘絀表</t>
  </si>
  <si>
    <t>　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</si>
  <si>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</si>
  <si>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</si>
  <si>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資本公積</t>
  </si>
  <si>
    <t>稅後本期賸餘（短絀－）</t>
  </si>
  <si>
    <t>稅前本期賸餘（短絀－）</t>
  </si>
  <si>
    <t>稅前餘絀</t>
  </si>
  <si>
    <t>利息股利之調整</t>
  </si>
  <si>
    <t xml:space="preserve">    業務活動之淨現金流入（流出－）</t>
  </si>
  <si>
    <t>持有至到期日金融資產減少（增加－）</t>
  </si>
  <si>
    <t>無活絡市場之債務工具投資減少（增加－）</t>
  </si>
  <si>
    <t>不動產、廠房及設備減少（增加－）</t>
  </si>
  <si>
    <t>不動產、廠房及設備減少（增加－）</t>
  </si>
  <si>
    <t>無形資產減少（增加－）</t>
  </si>
  <si>
    <t>其他非流動資產減少（增加－）</t>
  </si>
  <si>
    <t xml:space="preserve">    投資活動之淨現金流入（流出－）</t>
  </si>
  <si>
    <t>存入保證金增加（減少－）</t>
  </si>
  <si>
    <t>賸餘分配款：解繳國庫或其他現金分配（－）</t>
  </si>
  <si>
    <t>其他融資活動增加（減少－）</t>
  </si>
  <si>
    <t xml:space="preserve">    籌資活動之淨現金流入（流出－）</t>
  </si>
  <si>
    <t>現金及約當現金之淨增（淨減－）</t>
  </si>
  <si>
    <t>累積餘絀（－）</t>
  </si>
  <si>
    <t>註：信託代理與保證資產（負債）性質科目，本年度決算核定數為15,882,222,264.17元。</t>
  </si>
  <si>
    <t>註：依國防部105年10月5日國主財會字第1050003453號函，自107年度起導入企業會計準則，本表本年度預算數配合辦理重分類。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</si>
</sst>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6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細明體"/>
      <family val="3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0"/>
      <color indexed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177" fontId="9" fillId="0" borderId="12" xfId="0" applyNumberFormat="1" applyFont="1" applyFill="1" applyBorder="1" applyAlignment="1" applyProtection="1">
      <alignment vertical="center"/>
      <protection/>
    </xf>
    <xf numFmtId="177" fontId="9" fillId="0" borderId="12" xfId="0" applyNumberFormat="1" applyFont="1" applyFill="1" applyBorder="1" applyAlignment="1" applyProtection="1">
      <alignment vertical="center" readingOrder="2"/>
      <protection/>
    </xf>
    <xf numFmtId="0" fontId="14" fillId="0" borderId="13" xfId="0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3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77" fontId="22" fillId="0" borderId="14" xfId="0" applyNumberFormat="1" applyFont="1" applyFill="1" applyBorder="1" applyAlignment="1" applyProtection="1">
      <alignment vertical="center" readingOrder="2"/>
      <protection/>
    </xf>
    <xf numFmtId="177" fontId="23" fillId="0" borderId="14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 locked="0"/>
    </xf>
    <xf numFmtId="177" fontId="22" fillId="0" borderId="14" xfId="0" applyNumberFormat="1" applyFont="1" applyFill="1" applyBorder="1" applyAlignment="1" applyProtection="1">
      <alignment vertical="center"/>
      <protection/>
    </xf>
    <xf numFmtId="0" fontId="24" fillId="0" borderId="17" xfId="0" applyFont="1" applyFill="1" applyBorder="1" applyAlignment="1" applyProtection="1">
      <alignment horizontal="left" vertical="center"/>
      <protection locked="0"/>
    </xf>
    <xf numFmtId="177" fontId="22" fillId="0" borderId="16" xfId="0" applyNumberFormat="1" applyFont="1" applyFill="1" applyBorder="1" applyAlignment="1" applyProtection="1">
      <alignment horizontal="left" vertical="center"/>
      <protection locked="0"/>
    </xf>
    <xf numFmtId="177" fontId="22" fillId="0" borderId="16" xfId="0" applyNumberFormat="1" applyFont="1" applyFill="1" applyBorder="1" applyAlignment="1" applyProtection="1">
      <alignment horizontal="center" vertical="center"/>
      <protection/>
    </xf>
    <xf numFmtId="177" fontId="22" fillId="0" borderId="16" xfId="0" applyNumberFormat="1" applyFont="1" applyFill="1" applyBorder="1" applyAlignment="1" applyProtection="1">
      <alignment horizontal="center" vertical="center"/>
      <protection locked="0"/>
    </xf>
    <xf numFmtId="177" fontId="22" fillId="0" borderId="16" xfId="0" applyNumberFormat="1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horizontal="left" vertical="center"/>
      <protection locked="0"/>
    </xf>
    <xf numFmtId="177" fontId="23" fillId="0" borderId="14" xfId="0" applyNumberFormat="1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177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right" vertical="center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7" fontId="22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9" xfId="0" applyFont="1" applyFill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horizontal="right"/>
      <protection/>
    </xf>
    <xf numFmtId="178" fontId="11" fillId="0" borderId="0" xfId="33" applyNumberFormat="1" applyFont="1" applyFill="1" applyBorder="1" applyAlignment="1">
      <alignment vertical="center"/>
    </xf>
    <xf numFmtId="43" fontId="11" fillId="0" borderId="0" xfId="33" applyFont="1" applyFill="1" applyBorder="1" applyAlignment="1">
      <alignment vertical="center"/>
    </xf>
    <xf numFmtId="178" fontId="9" fillId="0" borderId="0" xfId="3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176" fontId="19" fillId="0" borderId="21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Border="1" applyAlignment="1">
      <alignment vertical="center"/>
    </xf>
    <xf numFmtId="176" fontId="11" fillId="0" borderId="15" xfId="0" applyNumberFormat="1" applyFont="1" applyFill="1" applyBorder="1" applyAlignment="1" applyProtection="1">
      <alignment vertical="center" readingOrder="2"/>
      <protection/>
    </xf>
    <xf numFmtId="178" fontId="11" fillId="0" borderId="15" xfId="0" applyNumberFormat="1" applyFont="1" applyFill="1" applyBorder="1" applyAlignment="1" applyProtection="1">
      <alignment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176" fontId="9" fillId="0" borderId="15" xfId="0" applyNumberFormat="1" applyFont="1" applyFill="1" applyBorder="1" applyAlignment="1" applyProtection="1">
      <alignment vertical="center" readingOrder="2"/>
      <protection/>
    </xf>
    <xf numFmtId="176" fontId="11" fillId="0" borderId="15" xfId="0" applyNumberFormat="1" applyFont="1" applyFill="1" applyBorder="1" applyAlignment="1" applyProtection="1">
      <alignment horizontal="right" vertical="center" readingOrder="2"/>
      <protection/>
    </xf>
    <xf numFmtId="176" fontId="9" fillId="0" borderId="11" xfId="0" applyNumberFormat="1" applyFont="1" applyFill="1" applyBorder="1" applyAlignment="1" applyProtection="1">
      <alignment vertical="center" readingOrder="2"/>
      <protection/>
    </xf>
    <xf numFmtId="176" fontId="9" fillId="0" borderId="21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Border="1" applyAlignment="1">
      <alignment vertical="center"/>
    </xf>
    <xf numFmtId="177" fontId="9" fillId="0" borderId="15" xfId="0" applyNumberFormat="1" applyFont="1" applyFill="1" applyBorder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vertical="center" readingOrder="2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176" fontId="22" fillId="0" borderId="15" xfId="0" applyNumberFormat="1" applyFont="1" applyFill="1" applyBorder="1" applyAlignment="1" applyProtection="1">
      <alignment vertical="center" readingOrder="2"/>
      <protection/>
    </xf>
    <xf numFmtId="0" fontId="22" fillId="0" borderId="19" xfId="0" applyFont="1" applyFill="1" applyBorder="1" applyAlignment="1">
      <alignment vertical="center"/>
    </xf>
    <xf numFmtId="176" fontId="22" fillId="0" borderId="11" xfId="0" applyNumberFormat="1" applyFont="1" applyFill="1" applyBorder="1" applyAlignment="1" applyProtection="1">
      <alignment vertical="center" readingOrder="2"/>
      <protection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5" xfId="0" applyFont="1" applyFill="1" applyBorder="1" applyAlignment="1" applyProtection="1">
      <alignment horizontal="distributed" vertical="center" indent="1"/>
      <protection/>
    </xf>
    <xf numFmtId="0" fontId="5" fillId="0" borderId="2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28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7" fillId="0" borderId="19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Alignment="1">
      <alignment horizontal="center" vertical="top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177" fontId="11" fillId="0" borderId="13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13" xfId="0" applyNumberFormat="1" applyFont="1" applyFill="1" applyBorder="1" applyAlignment="1" applyProtection="1">
      <alignment horizontal="right" vertical="center"/>
      <protection/>
    </xf>
    <xf numFmtId="176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 applyProtection="1">
      <alignment horizontal="distributed" vertical="center" indent="1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0" fillId="0" borderId="24" xfId="0" applyFill="1" applyBorder="1" applyAlignment="1">
      <alignment horizontal="distributed" vertical="center" indent="1"/>
    </xf>
    <xf numFmtId="0" fontId="2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177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8" fillId="0" borderId="24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177" fontId="9" fillId="0" borderId="11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8" fillId="0" borderId="17" xfId="0" applyFont="1" applyFill="1" applyBorder="1" applyAlignment="1">
      <alignment horizontal="right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ill="1" applyBorder="1" applyAlignment="1">
      <alignment horizontal="distributed" vertical="center" indent="1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vertical="center" wrapText="1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14" fillId="0" borderId="22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22">
      <selection activeCell="A27" sqref="A27:H27"/>
    </sheetView>
  </sheetViews>
  <sheetFormatPr defaultColWidth="9.00390625" defaultRowHeight="16.5"/>
  <cols>
    <col min="1" max="1" width="1.75390625" style="25" customWidth="1"/>
    <col min="2" max="2" width="20.875" style="40" customWidth="1"/>
    <col min="3" max="3" width="16.875" style="40" bestFit="1" customWidth="1"/>
    <col min="4" max="4" width="8.50390625" style="40" customWidth="1"/>
    <col min="5" max="5" width="16.875" style="40" bestFit="1" customWidth="1"/>
    <col min="6" max="6" width="8.50390625" style="40" bestFit="1" customWidth="1"/>
    <col min="7" max="7" width="16.50390625" style="40" bestFit="1" customWidth="1"/>
    <col min="8" max="8" width="8.50390625" style="40" customWidth="1"/>
    <col min="9" max="10" width="9.00390625" style="40" customWidth="1"/>
    <col min="11" max="16384" width="9.00390625" style="25" customWidth="1"/>
  </cols>
  <sheetData>
    <row r="1" spans="1:8" ht="27" customHeight="1">
      <c r="A1" s="94" t="s">
        <v>60</v>
      </c>
      <c r="B1" s="94"/>
      <c r="C1" s="94"/>
      <c r="D1" s="94"/>
      <c r="E1" s="94"/>
      <c r="F1" s="94"/>
      <c r="G1" s="94"/>
      <c r="H1" s="94"/>
    </row>
    <row r="2" spans="2:8" ht="18" customHeight="1">
      <c r="B2" s="95"/>
      <c r="C2" s="95"/>
      <c r="D2" s="95"/>
      <c r="E2" s="95"/>
      <c r="F2" s="95"/>
      <c r="G2" s="95"/>
      <c r="H2" s="95"/>
    </row>
    <row r="3" spans="2:8" ht="19.5" customHeight="1" thickBot="1">
      <c r="B3" s="58"/>
      <c r="C3" s="110" t="s">
        <v>62</v>
      </c>
      <c r="D3" s="111"/>
      <c r="E3" s="111"/>
      <c r="F3" s="111"/>
      <c r="G3" s="59"/>
      <c r="H3" s="60" t="s">
        <v>0</v>
      </c>
    </row>
    <row r="4" spans="1:8" ht="15" customHeight="1">
      <c r="A4" s="105" t="s">
        <v>3</v>
      </c>
      <c r="B4" s="106"/>
      <c r="C4" s="104" t="s">
        <v>28</v>
      </c>
      <c r="D4" s="104"/>
      <c r="E4" s="104" t="s">
        <v>5</v>
      </c>
      <c r="F4" s="104"/>
      <c r="G4" s="104" t="s">
        <v>33</v>
      </c>
      <c r="H4" s="109"/>
    </row>
    <row r="5" spans="1:8" ht="15" customHeight="1">
      <c r="A5" s="107"/>
      <c r="B5" s="108"/>
      <c r="C5" s="48" t="s">
        <v>20</v>
      </c>
      <c r="D5" s="49" t="s">
        <v>1</v>
      </c>
      <c r="E5" s="48" t="s">
        <v>20</v>
      </c>
      <c r="F5" s="49" t="s">
        <v>1</v>
      </c>
      <c r="G5" s="48" t="s">
        <v>20</v>
      </c>
      <c r="H5" s="69" t="s">
        <v>1</v>
      </c>
    </row>
    <row r="6" spans="1:8" ht="15" customHeight="1">
      <c r="A6" s="96" t="s">
        <v>30</v>
      </c>
      <c r="B6" s="97"/>
      <c r="C6" s="5">
        <f>C7+C8</f>
        <v>43001153000</v>
      </c>
      <c r="D6" s="6">
        <f aca="true" t="shared" si="0" ref="D6:D16">C6/$C$6*100</f>
        <v>100</v>
      </c>
      <c r="E6" s="5">
        <f>E7+E8</f>
        <v>45075185128.189995</v>
      </c>
      <c r="F6" s="6">
        <f aca="true" t="shared" si="1" ref="F6:F14">E6/$E$6*100</f>
        <v>100</v>
      </c>
      <c r="G6" s="5">
        <f>G7+G8</f>
        <v>2074032128.1899948</v>
      </c>
      <c r="H6" s="70">
        <f>IF(C6=0,0,ABS(G6/C6*100))</f>
        <v>4.823201201581722</v>
      </c>
    </row>
    <row r="7" spans="1:8" ht="15" customHeight="1">
      <c r="A7" s="71"/>
      <c r="B7" s="7" t="s">
        <v>45</v>
      </c>
      <c r="C7" s="8">
        <v>42066033000</v>
      </c>
      <c r="D7" s="9">
        <f t="shared" si="0"/>
        <v>97.82536063626014</v>
      </c>
      <c r="E7" s="10">
        <v>44262805314.189995</v>
      </c>
      <c r="F7" s="9">
        <f t="shared" si="1"/>
        <v>98.19772273438332</v>
      </c>
      <c r="G7" s="11">
        <f>E7-C7</f>
        <v>2196772314.189995</v>
      </c>
      <c r="H7" s="72">
        <f>IF(C7=0,0,ABS(G7/C7*100))</f>
        <v>5.222199854666578</v>
      </c>
    </row>
    <row r="8" spans="1:8" ht="15" customHeight="1">
      <c r="A8" s="71"/>
      <c r="B8" s="7" t="s">
        <v>46</v>
      </c>
      <c r="C8" s="8">
        <v>935120000</v>
      </c>
      <c r="D8" s="9">
        <f t="shared" si="0"/>
        <v>2.1746393637398516</v>
      </c>
      <c r="E8" s="10">
        <v>812379814</v>
      </c>
      <c r="F8" s="9">
        <f t="shared" si="1"/>
        <v>1.8022772656166821</v>
      </c>
      <c r="G8" s="11">
        <f>E8-C8</f>
        <v>-122740186</v>
      </c>
      <c r="H8" s="73">
        <f>IF(C8=0,0,ABS(G8/C8*100))</f>
        <v>13.125608050303706</v>
      </c>
    </row>
    <row r="9" spans="1:8" ht="15" customHeight="1">
      <c r="A9" s="89" t="s">
        <v>31</v>
      </c>
      <c r="B9" s="90"/>
      <c r="C9" s="12">
        <f>C10+C11</f>
        <v>42171716000</v>
      </c>
      <c r="D9" s="13">
        <f t="shared" si="0"/>
        <v>98.07112846485767</v>
      </c>
      <c r="E9" s="12">
        <f>E10+E11</f>
        <v>43450954235.479324</v>
      </c>
      <c r="F9" s="13">
        <f t="shared" si="1"/>
        <v>96.39661847623809</v>
      </c>
      <c r="G9" s="12">
        <f>SUM(G10:G11)</f>
        <v>1279238235.479322</v>
      </c>
      <c r="H9" s="75">
        <f aca="true" t="shared" si="2" ref="H9:H16">IF(C9=0,0,ABS(G9/C9*100))</f>
        <v>3.033403325298221</v>
      </c>
    </row>
    <row r="10" spans="1:8" ht="15" customHeight="1">
      <c r="A10" s="71"/>
      <c r="B10" s="7" t="s">
        <v>47</v>
      </c>
      <c r="C10" s="61">
        <v>39224834000</v>
      </c>
      <c r="D10" s="9">
        <f t="shared" si="0"/>
        <v>91.21809826820225</v>
      </c>
      <c r="E10" s="61">
        <v>40035621473.8794</v>
      </c>
      <c r="F10" s="9">
        <f t="shared" si="1"/>
        <v>88.8196495699829</v>
      </c>
      <c r="G10" s="11">
        <f>E10-C10</f>
        <v>810787473.8794022</v>
      </c>
      <c r="H10" s="72">
        <f t="shared" si="2"/>
        <v>2.067025889464318</v>
      </c>
    </row>
    <row r="11" spans="1:8" ht="15" customHeight="1">
      <c r="A11" s="71"/>
      <c r="B11" s="7" t="s">
        <v>48</v>
      </c>
      <c r="C11" s="61">
        <v>2946882000</v>
      </c>
      <c r="D11" s="9">
        <f t="shared" si="0"/>
        <v>6.853030196655424</v>
      </c>
      <c r="E11" s="61">
        <v>3415332761.59992</v>
      </c>
      <c r="F11" s="9">
        <f t="shared" si="1"/>
        <v>7.576968906255191</v>
      </c>
      <c r="G11" s="11">
        <f>E11-C11</f>
        <v>468450761.5999198</v>
      </c>
      <c r="H11" s="72">
        <f t="shared" si="2"/>
        <v>15.896488614064621</v>
      </c>
    </row>
    <row r="12" spans="1:8" ht="15" customHeight="1">
      <c r="A12" s="89" t="s">
        <v>49</v>
      </c>
      <c r="B12" s="90"/>
      <c r="C12" s="12">
        <f>C13</f>
        <v>133843000</v>
      </c>
      <c r="D12" s="13">
        <f t="shared" si="0"/>
        <v>0.31125444473547026</v>
      </c>
      <c r="E12" s="12">
        <f>E13</f>
        <v>394285518.13001347</v>
      </c>
      <c r="F12" s="13">
        <f t="shared" si="1"/>
        <v>0.8747285607562099</v>
      </c>
      <c r="G12" s="12">
        <f>G13</f>
        <v>260442518.13001347</v>
      </c>
      <c r="H12" s="75">
        <f t="shared" si="2"/>
        <v>194.58807567823007</v>
      </c>
    </row>
    <row r="13" spans="1:8" ht="15" customHeight="1">
      <c r="A13" s="71"/>
      <c r="B13" s="7" t="s">
        <v>49</v>
      </c>
      <c r="C13" s="62">
        <v>133843000</v>
      </c>
      <c r="D13" s="9">
        <f>C13/$C$6*100</f>
        <v>0.31125444473547026</v>
      </c>
      <c r="E13" s="62">
        <v>394285518.13001347</v>
      </c>
      <c r="F13" s="9">
        <f>E13/$E$6*100</f>
        <v>0.8747285607562099</v>
      </c>
      <c r="G13" s="11">
        <f>E13-C13</f>
        <v>260442518.13001347</v>
      </c>
      <c r="H13" s="72">
        <f>IF(C13=0,0,ABS(G13/C13*100))</f>
        <v>194.58807567823007</v>
      </c>
    </row>
    <row r="14" spans="1:8" ht="15" customHeight="1">
      <c r="A14" s="89" t="s">
        <v>66</v>
      </c>
      <c r="B14" s="90"/>
      <c r="C14" s="12">
        <f>C6-C9+C12</f>
        <v>963280000</v>
      </c>
      <c r="D14" s="13">
        <f t="shared" si="0"/>
        <v>2.2401259798777953</v>
      </c>
      <c r="E14" s="12">
        <f>E6-E9+E12</f>
        <v>2018516410.840684</v>
      </c>
      <c r="F14" s="13">
        <f t="shared" si="1"/>
        <v>4.478110084518111</v>
      </c>
      <c r="G14" s="12">
        <f>G6-G9+G12</f>
        <v>1055236410.8406863</v>
      </c>
      <c r="H14" s="75">
        <f>IF(C14=0,0,ABS(G14/C14*100))</f>
        <v>109.54617669220646</v>
      </c>
    </row>
    <row r="15" spans="1:8" ht="15" customHeight="1">
      <c r="A15" s="89" t="s">
        <v>50</v>
      </c>
      <c r="B15" s="90"/>
      <c r="C15" s="63">
        <v>163758000</v>
      </c>
      <c r="D15" s="13">
        <f t="shared" si="0"/>
        <v>0.3808223467868408</v>
      </c>
      <c r="E15" s="63">
        <v>344243058</v>
      </c>
      <c r="F15" s="13">
        <f>E15/$E$6*100</f>
        <v>0.7637085838272255</v>
      </c>
      <c r="G15" s="53">
        <f>E15-C15</f>
        <v>180485058</v>
      </c>
      <c r="H15" s="75">
        <f>IF(C15=0,0,ABS(G15/C15*100))</f>
        <v>110.21449822298759</v>
      </c>
    </row>
    <row r="16" spans="1:8" ht="15" customHeight="1">
      <c r="A16" s="89" t="s">
        <v>65</v>
      </c>
      <c r="B16" s="90"/>
      <c r="C16" s="12">
        <f>C14-C15</f>
        <v>799522000</v>
      </c>
      <c r="D16" s="13">
        <f t="shared" si="0"/>
        <v>1.8593036330909547</v>
      </c>
      <c r="E16" s="12">
        <f>E14-E15</f>
        <v>1674273352.840684</v>
      </c>
      <c r="F16" s="13">
        <f>E16/$E$6*100</f>
        <v>3.7144015006908853</v>
      </c>
      <c r="G16" s="12">
        <f>E16-C16</f>
        <v>874751352.8406839</v>
      </c>
      <c r="H16" s="75">
        <f t="shared" si="2"/>
        <v>109.40929115655153</v>
      </c>
    </row>
    <row r="17" spans="1:8" ht="15" customHeight="1">
      <c r="A17" s="71"/>
      <c r="B17" s="7"/>
      <c r="C17" s="8"/>
      <c r="D17" s="14"/>
      <c r="E17" s="10"/>
      <c r="F17" s="14"/>
      <c r="G17" s="11"/>
      <c r="H17" s="76"/>
    </row>
    <row r="18" spans="1:8" ht="15" customHeight="1">
      <c r="A18" s="71"/>
      <c r="B18" s="7"/>
      <c r="C18" s="8"/>
      <c r="D18" s="14"/>
      <c r="E18" s="10"/>
      <c r="F18" s="14"/>
      <c r="G18" s="11"/>
      <c r="H18" s="76"/>
    </row>
    <row r="19" spans="1:8" ht="15" customHeight="1">
      <c r="A19" s="71"/>
      <c r="B19" s="7"/>
      <c r="C19" s="8"/>
      <c r="D19" s="14"/>
      <c r="E19" s="10"/>
      <c r="F19" s="14"/>
      <c r="G19" s="11"/>
      <c r="H19" s="76"/>
    </row>
    <row r="20" spans="1:8" ht="15" customHeight="1">
      <c r="A20" s="71"/>
      <c r="B20" s="7"/>
      <c r="C20" s="8"/>
      <c r="D20" s="14"/>
      <c r="E20" s="10"/>
      <c r="F20" s="14"/>
      <c r="G20" s="11"/>
      <c r="H20" s="76"/>
    </row>
    <row r="21" spans="1:8" ht="15" customHeight="1">
      <c r="A21" s="71"/>
      <c r="B21" s="7"/>
      <c r="C21" s="8"/>
      <c r="D21" s="14"/>
      <c r="E21" s="10"/>
      <c r="F21" s="14"/>
      <c r="G21" s="11"/>
      <c r="H21" s="76"/>
    </row>
    <row r="22" spans="1:8" ht="15" customHeight="1">
      <c r="A22" s="71"/>
      <c r="B22" s="7"/>
      <c r="C22" s="8"/>
      <c r="D22" s="14"/>
      <c r="E22" s="10"/>
      <c r="F22" s="14"/>
      <c r="G22" s="11"/>
      <c r="H22" s="76"/>
    </row>
    <row r="23" spans="1:8" ht="15" customHeight="1">
      <c r="A23" s="71"/>
      <c r="B23" s="7"/>
      <c r="C23" s="8"/>
      <c r="D23" s="14"/>
      <c r="E23" s="10"/>
      <c r="F23" s="14"/>
      <c r="G23" s="11"/>
      <c r="H23" s="76"/>
    </row>
    <row r="24" spans="1:8" ht="15" customHeight="1">
      <c r="A24" s="71"/>
      <c r="B24" s="7"/>
      <c r="C24" s="8"/>
      <c r="D24" s="14"/>
      <c r="E24" s="10"/>
      <c r="F24" s="14"/>
      <c r="G24" s="11"/>
      <c r="H24" s="76"/>
    </row>
    <row r="25" spans="1:8" ht="15" customHeight="1">
      <c r="A25" s="71"/>
      <c r="B25" s="7"/>
      <c r="C25" s="8"/>
      <c r="D25" s="14">
        <v>0</v>
      </c>
      <c r="E25" s="10"/>
      <c r="F25" s="14">
        <v>0</v>
      </c>
      <c r="G25" s="11">
        <v>0</v>
      </c>
      <c r="H25" s="76"/>
    </row>
    <row r="26" spans="1:8" ht="15" customHeight="1" thickBot="1">
      <c r="A26" s="115"/>
      <c r="B26" s="116"/>
      <c r="C26" s="28"/>
      <c r="D26" s="28"/>
      <c r="E26" s="28"/>
      <c r="F26" s="28"/>
      <c r="G26" s="29"/>
      <c r="H26" s="77"/>
    </row>
    <row r="27" spans="1:10" s="52" customFormat="1" ht="15" customHeight="1">
      <c r="A27" s="113" t="s">
        <v>57</v>
      </c>
      <c r="B27" s="114"/>
      <c r="C27" s="114"/>
      <c r="D27" s="114"/>
      <c r="E27" s="114"/>
      <c r="F27" s="114"/>
      <c r="G27" s="114"/>
      <c r="H27" s="114"/>
      <c r="I27" s="64"/>
      <c r="J27" s="64"/>
    </row>
    <row r="28" spans="1:10" s="52" customFormat="1" ht="15" customHeight="1">
      <c r="A28" s="50"/>
      <c r="B28" s="65"/>
      <c r="C28" s="65"/>
      <c r="D28" s="65"/>
      <c r="E28" s="65"/>
      <c r="F28" s="65"/>
      <c r="G28" s="65"/>
      <c r="H28" s="65"/>
      <c r="I28" s="64"/>
      <c r="J28" s="64"/>
    </row>
    <row r="29" spans="1:10" s="52" customFormat="1" ht="15" customHeight="1">
      <c r="A29" s="50"/>
      <c r="B29" s="65"/>
      <c r="C29" s="65"/>
      <c r="D29" s="65"/>
      <c r="E29" s="65"/>
      <c r="F29" s="65"/>
      <c r="G29" s="65"/>
      <c r="H29" s="65"/>
      <c r="I29" s="64"/>
      <c r="J29" s="64"/>
    </row>
    <row r="30" spans="1:10" s="52" customFormat="1" ht="15" customHeight="1">
      <c r="A30" s="50"/>
      <c r="B30" s="65"/>
      <c r="C30" s="65"/>
      <c r="D30" s="65"/>
      <c r="E30" s="65"/>
      <c r="F30" s="65"/>
      <c r="G30" s="65"/>
      <c r="H30" s="65"/>
      <c r="I30" s="64"/>
      <c r="J30" s="64"/>
    </row>
    <row r="31" spans="1:10" s="52" customFormat="1" ht="15" customHeight="1">
      <c r="A31" s="50"/>
      <c r="B31" s="65"/>
      <c r="C31" s="65"/>
      <c r="D31" s="65"/>
      <c r="E31" s="65"/>
      <c r="F31" s="65"/>
      <c r="G31" s="65"/>
      <c r="H31" s="65"/>
      <c r="I31" s="64"/>
      <c r="J31" s="64"/>
    </row>
    <row r="32" spans="1:10" s="52" customFormat="1" ht="15" customHeight="1">
      <c r="A32" s="50"/>
      <c r="B32" s="65"/>
      <c r="C32" s="65"/>
      <c r="D32" s="65"/>
      <c r="E32" s="65"/>
      <c r="F32" s="65"/>
      <c r="G32" s="65"/>
      <c r="H32" s="65"/>
      <c r="I32" s="64"/>
      <c r="J32" s="64"/>
    </row>
    <row r="33" spans="1:8" ht="27" customHeight="1">
      <c r="A33" s="94" t="s">
        <v>59</v>
      </c>
      <c r="B33" s="94"/>
      <c r="C33" s="94"/>
      <c r="D33" s="94"/>
      <c r="E33" s="94"/>
      <c r="F33" s="94"/>
      <c r="G33" s="94"/>
      <c r="H33" s="94"/>
    </row>
    <row r="34" spans="2:8" ht="18" customHeight="1">
      <c r="B34" s="95"/>
      <c r="C34" s="95"/>
      <c r="D34" s="95"/>
      <c r="E34" s="95"/>
      <c r="F34" s="95"/>
      <c r="G34" s="95"/>
      <c r="H34" s="95"/>
    </row>
    <row r="35" spans="2:8" ht="19.5" customHeight="1" thickBot="1">
      <c r="B35" s="58"/>
      <c r="C35" s="110" t="s">
        <v>62</v>
      </c>
      <c r="D35" s="111"/>
      <c r="E35" s="111"/>
      <c r="F35" s="111"/>
      <c r="G35" s="59"/>
      <c r="H35" s="60" t="s">
        <v>0</v>
      </c>
    </row>
    <row r="36" spans="1:8" ht="15" customHeight="1">
      <c r="A36" s="100" t="s">
        <v>4</v>
      </c>
      <c r="B36" s="101"/>
      <c r="C36" s="104" t="s">
        <v>28</v>
      </c>
      <c r="D36" s="104"/>
      <c r="E36" s="104" t="s">
        <v>5</v>
      </c>
      <c r="F36" s="104"/>
      <c r="G36" s="104" t="s">
        <v>33</v>
      </c>
      <c r="H36" s="109"/>
    </row>
    <row r="37" spans="1:8" ht="15" customHeight="1">
      <c r="A37" s="102"/>
      <c r="B37" s="103"/>
      <c r="C37" s="48" t="s">
        <v>20</v>
      </c>
      <c r="D37" s="49" t="s">
        <v>1</v>
      </c>
      <c r="E37" s="48" t="s">
        <v>20</v>
      </c>
      <c r="F37" s="49" t="s">
        <v>1</v>
      </c>
      <c r="G37" s="48" t="s">
        <v>20</v>
      </c>
      <c r="H37" s="69" t="s">
        <v>1</v>
      </c>
    </row>
    <row r="38" spans="1:8" ht="15" customHeight="1">
      <c r="A38" s="96" t="s">
        <v>21</v>
      </c>
      <c r="B38" s="97"/>
      <c r="C38" s="5">
        <f>C39+C40</f>
        <v>3632839000</v>
      </c>
      <c r="D38" s="6">
        <f aca="true" t="shared" si="3" ref="D38:D44">C38/$C$38*100</f>
        <v>100</v>
      </c>
      <c r="E38" s="5">
        <f>E39+E40</f>
        <v>2801639503.9906597</v>
      </c>
      <c r="F38" s="6">
        <f>E38/$E$38*100</f>
        <v>100</v>
      </c>
      <c r="G38" s="5">
        <f>G39+G40</f>
        <v>-831199496.0093403</v>
      </c>
      <c r="H38" s="78">
        <f aca="true" t="shared" si="4" ref="H38:H44">IF(C38=0,0,ABS(G38/C38*100))</f>
        <v>22.88016331054969</v>
      </c>
    </row>
    <row r="39" spans="1:8" ht="15" customHeight="1">
      <c r="A39" s="79"/>
      <c r="B39" s="15" t="s">
        <v>22</v>
      </c>
      <c r="C39" s="8">
        <v>799522000</v>
      </c>
      <c r="D39" s="9">
        <f t="shared" si="3"/>
        <v>22.00818698544031</v>
      </c>
      <c r="E39" s="10">
        <v>1674273352.8406596</v>
      </c>
      <c r="F39" s="9">
        <f>E39/$E$38*100</f>
        <v>59.76048490377946</v>
      </c>
      <c r="G39" s="16">
        <f>E39-C39</f>
        <v>874751352.8406596</v>
      </c>
      <c r="H39" s="72">
        <f t="shared" si="4"/>
        <v>109.40929115654849</v>
      </c>
    </row>
    <row r="40" spans="1:8" ht="15" customHeight="1">
      <c r="A40" s="79"/>
      <c r="B40" s="7" t="s">
        <v>23</v>
      </c>
      <c r="C40" s="8">
        <v>2833317000</v>
      </c>
      <c r="D40" s="9">
        <f t="shared" si="3"/>
        <v>77.99181301455968</v>
      </c>
      <c r="E40" s="10">
        <v>1127366151.15</v>
      </c>
      <c r="F40" s="9">
        <f>E40/$E$38*100</f>
        <v>40.23951509622055</v>
      </c>
      <c r="G40" s="16">
        <f>E40-C40</f>
        <v>-1705950848.85</v>
      </c>
      <c r="H40" s="72">
        <f t="shared" si="4"/>
        <v>60.210377054526546</v>
      </c>
    </row>
    <row r="41" spans="1:8" ht="15" customHeight="1">
      <c r="A41" s="74" t="s">
        <v>24</v>
      </c>
      <c r="B41" s="86"/>
      <c r="C41" s="12">
        <f>SUM(C42:C43)</f>
        <v>79952000</v>
      </c>
      <c r="D41" s="13">
        <f t="shared" si="3"/>
        <v>2.2008131932078467</v>
      </c>
      <c r="E41" s="12">
        <f>SUM(E42:E43)</f>
        <v>1295984393.15</v>
      </c>
      <c r="F41" s="12">
        <f>SUM(F42:F43)</f>
        <v>46.258071079594565</v>
      </c>
      <c r="G41" s="12">
        <f>SUM(G42:G43)</f>
        <v>1216032393.15</v>
      </c>
      <c r="H41" s="80">
        <f t="shared" si="4"/>
        <v>1520.9530632754654</v>
      </c>
    </row>
    <row r="42" spans="1:8" ht="15" customHeight="1">
      <c r="A42" s="74"/>
      <c r="B42" s="7" t="s">
        <v>38</v>
      </c>
      <c r="C42" s="16"/>
      <c r="D42" s="9">
        <f t="shared" si="3"/>
        <v>0</v>
      </c>
      <c r="E42" s="16">
        <v>1128557058.15</v>
      </c>
      <c r="F42" s="9">
        <f>E42/$E$38*100</f>
        <v>40.2820225993559</v>
      </c>
      <c r="G42" s="16">
        <f>E42-C42</f>
        <v>1128557058.15</v>
      </c>
      <c r="H42" s="72">
        <f t="shared" si="4"/>
        <v>0</v>
      </c>
    </row>
    <row r="43" spans="1:8" ht="15" customHeight="1">
      <c r="A43" s="74"/>
      <c r="B43" s="7" t="s">
        <v>41</v>
      </c>
      <c r="C43" s="16">
        <v>79952000</v>
      </c>
      <c r="D43" s="9">
        <f t="shared" si="3"/>
        <v>2.2008131932078467</v>
      </c>
      <c r="E43" s="16">
        <v>167427335</v>
      </c>
      <c r="F43" s="9">
        <f>E43/$E$38*100</f>
        <v>5.976048480238669</v>
      </c>
      <c r="G43" s="16">
        <f>E43-C43</f>
        <v>87475335</v>
      </c>
      <c r="H43" s="72">
        <f t="shared" si="4"/>
        <v>109.40981463878327</v>
      </c>
    </row>
    <row r="44" spans="1:8" ht="15" customHeight="1">
      <c r="A44" s="89" t="s">
        <v>25</v>
      </c>
      <c r="B44" s="90"/>
      <c r="C44" s="12">
        <f>C38-C41</f>
        <v>3552887000</v>
      </c>
      <c r="D44" s="13">
        <f t="shared" si="3"/>
        <v>97.79918680679215</v>
      </c>
      <c r="E44" s="12">
        <f>E38-E41</f>
        <v>1505655110.8406596</v>
      </c>
      <c r="F44" s="13">
        <f>E44/$E$38*100</f>
        <v>53.741928920405435</v>
      </c>
      <c r="G44" s="12">
        <f>G38-G41</f>
        <v>-2047231889.1593404</v>
      </c>
      <c r="H44" s="75">
        <f t="shared" si="4"/>
        <v>57.621643726899855</v>
      </c>
    </row>
    <row r="45" spans="1:8" ht="31.5" customHeight="1">
      <c r="A45" s="74"/>
      <c r="B45" s="86"/>
      <c r="C45" s="12"/>
      <c r="D45" s="13"/>
      <c r="E45" s="12"/>
      <c r="F45" s="13"/>
      <c r="G45" s="12"/>
      <c r="H45" s="75"/>
    </row>
    <row r="46" spans="1:8" ht="15" customHeight="1">
      <c r="A46" s="89"/>
      <c r="B46" s="90"/>
      <c r="C46" s="12"/>
      <c r="D46" s="13"/>
      <c r="E46" s="12"/>
      <c r="F46" s="13"/>
      <c r="G46" s="12"/>
      <c r="H46" s="75"/>
    </row>
    <row r="47" spans="1:8" ht="15" customHeight="1">
      <c r="A47" s="98" t="s">
        <v>26</v>
      </c>
      <c r="B47" s="99"/>
      <c r="C47" s="38">
        <f>C50</f>
        <v>0</v>
      </c>
      <c r="D47" s="27" t="e">
        <f>C47/$C$47*100</f>
        <v>#DIV/0!</v>
      </c>
      <c r="E47" s="38">
        <f>E50</f>
        <v>0</v>
      </c>
      <c r="F47" s="27" t="e">
        <f>E47/$E$47*100</f>
        <v>#DIV/0!</v>
      </c>
      <c r="G47" s="38">
        <f>E47-C47</f>
        <v>0</v>
      </c>
      <c r="H47" s="81">
        <f>IF(C47=0,0,ABS(G47/C47*100))</f>
        <v>0</v>
      </c>
    </row>
    <row r="48" spans="1:8" ht="15" customHeight="1">
      <c r="A48" s="66"/>
      <c r="B48" s="37"/>
      <c r="C48" s="38"/>
      <c r="D48" s="27"/>
      <c r="E48" s="38"/>
      <c r="F48" s="27"/>
      <c r="G48" s="38"/>
      <c r="H48" s="81"/>
    </row>
    <row r="49" spans="1:8" ht="15" customHeight="1">
      <c r="A49" s="66"/>
      <c r="B49" s="37"/>
      <c r="C49" s="38"/>
      <c r="D49" s="27"/>
      <c r="E49" s="38"/>
      <c r="F49" s="27"/>
      <c r="G49" s="38"/>
      <c r="H49" s="81"/>
    </row>
    <row r="50" spans="1:8" ht="15" customHeight="1">
      <c r="A50" s="82"/>
      <c r="B50" s="39" t="s">
        <v>27</v>
      </c>
      <c r="C50" s="30"/>
      <c r="D50" s="26" t="e">
        <f>C50/$C$47*100</f>
        <v>#DIV/0!</v>
      </c>
      <c r="E50" s="30"/>
      <c r="F50" s="26" t="e">
        <f>E50/$E$50*100</f>
        <v>#DIV/0!</v>
      </c>
      <c r="G50" s="31">
        <f>E50-C50</f>
        <v>0</v>
      </c>
      <c r="H50" s="83">
        <f>IF(C50=0,0,ABS(G50/C50*100))</f>
        <v>0</v>
      </c>
    </row>
    <row r="51" spans="1:8" ht="15" customHeight="1" thickBot="1">
      <c r="A51" s="84"/>
      <c r="B51" s="32" t="s">
        <v>7</v>
      </c>
      <c r="C51" s="33"/>
      <c r="D51" s="56" t="e">
        <f>C51/#REF!*100</f>
        <v>#REF!</v>
      </c>
      <c r="E51" s="35"/>
      <c r="F51" s="34"/>
      <c r="G51" s="36">
        <f>E51-C51</f>
        <v>0</v>
      </c>
      <c r="H51" s="85">
        <f>IF(C51=0,0,ABS(G51/C51*100))</f>
        <v>0</v>
      </c>
    </row>
    <row r="52" spans="1:10" s="88" customFormat="1" ht="33.75" customHeight="1" thickBot="1">
      <c r="A52" s="91"/>
      <c r="B52" s="92"/>
      <c r="C52" s="92"/>
      <c r="D52" s="92"/>
      <c r="E52" s="92"/>
      <c r="F52" s="92"/>
      <c r="G52" s="92"/>
      <c r="H52" s="92"/>
      <c r="I52" s="87"/>
      <c r="J52" s="87"/>
    </row>
    <row r="53" spans="2:8" ht="15.75">
      <c r="B53" s="112"/>
      <c r="C53" s="112"/>
      <c r="D53" s="112"/>
      <c r="E53" s="112"/>
      <c r="F53" s="112"/>
      <c r="G53" s="112"/>
      <c r="H53" s="112"/>
    </row>
    <row r="54" spans="2:8" ht="15.75">
      <c r="B54" s="93"/>
      <c r="C54" s="93"/>
      <c r="D54" s="93"/>
      <c r="E54" s="93"/>
      <c r="F54" s="93"/>
      <c r="G54" s="93"/>
      <c r="H54" s="93"/>
    </row>
  </sheetData>
  <sheetProtection/>
  <mergeCells count="29">
    <mergeCell ref="C3:F3"/>
    <mergeCell ref="C35:F35"/>
    <mergeCell ref="B53:H53"/>
    <mergeCell ref="G36:H36"/>
    <mergeCell ref="A6:B6"/>
    <mergeCell ref="E36:F36"/>
    <mergeCell ref="A46:B46"/>
    <mergeCell ref="A27:H27"/>
    <mergeCell ref="A26:B26"/>
    <mergeCell ref="A12:B12"/>
    <mergeCell ref="A14:B14"/>
    <mergeCell ref="A36:B37"/>
    <mergeCell ref="C36:D36"/>
    <mergeCell ref="A1:H1"/>
    <mergeCell ref="B2:H2"/>
    <mergeCell ref="A4:B5"/>
    <mergeCell ref="C4:D4"/>
    <mergeCell ref="E4:F4"/>
    <mergeCell ref="G4:H4"/>
    <mergeCell ref="A9:B9"/>
    <mergeCell ref="A15:B15"/>
    <mergeCell ref="A16:B16"/>
    <mergeCell ref="A52:H52"/>
    <mergeCell ref="B54:H54"/>
    <mergeCell ref="A33:H33"/>
    <mergeCell ref="B34:H34"/>
    <mergeCell ref="A38:B38"/>
    <mergeCell ref="A47:B47"/>
    <mergeCell ref="A44:B44"/>
  </mergeCells>
  <dataValidations count="1">
    <dataValidation type="decimal" operator="greaterThanOrEqual" allowBlank="1" showInputMessage="1" showErrorMessage="1" sqref="G6 E6:E9 F6:F16 C17:F25 D6:D16 C6:C9 G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10">
      <selection activeCell="A31" sqref="A31:K31"/>
    </sheetView>
  </sheetViews>
  <sheetFormatPr defaultColWidth="9.00390625" defaultRowHeight="16.5"/>
  <cols>
    <col min="1" max="1" width="1.75390625" style="25" customWidth="1"/>
    <col min="2" max="2" width="19.75390625" style="25" customWidth="1"/>
    <col min="3" max="3" width="10.625" style="25" customWidth="1"/>
    <col min="4" max="4" width="4.25390625" style="25" customWidth="1"/>
    <col min="5" max="5" width="11.375" style="25" customWidth="1"/>
    <col min="6" max="6" width="4.50390625" style="25" customWidth="1"/>
    <col min="7" max="7" width="12.25390625" style="25" customWidth="1"/>
    <col min="8" max="8" width="3.50390625" style="25" customWidth="1"/>
    <col min="9" max="9" width="13.25390625" style="25" customWidth="1"/>
    <col min="10" max="10" width="1.75390625" style="25" customWidth="1"/>
    <col min="11" max="11" width="11.375" style="25" customWidth="1"/>
    <col min="12" max="12" width="13.00390625" style="25" customWidth="1"/>
    <col min="13" max="16384" width="9.00390625" style="25" customWidth="1"/>
  </cols>
  <sheetData>
    <row r="1" spans="2:11" ht="27" customHeight="1">
      <c r="B1" s="94" t="s">
        <v>58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8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9.5" customHeight="1" thickBot="1">
      <c r="B3" s="1"/>
      <c r="C3" s="184" t="s">
        <v>62</v>
      </c>
      <c r="D3" s="185"/>
      <c r="E3" s="185"/>
      <c r="F3" s="185"/>
      <c r="G3" s="185"/>
      <c r="H3" s="185"/>
      <c r="I3" s="186" t="s">
        <v>0</v>
      </c>
      <c r="J3" s="186"/>
      <c r="K3" s="186"/>
    </row>
    <row r="4" spans="1:11" ht="15" customHeight="1">
      <c r="A4" s="105" t="s">
        <v>4</v>
      </c>
      <c r="B4" s="105"/>
      <c r="C4" s="106"/>
      <c r="D4" s="187" t="s">
        <v>29</v>
      </c>
      <c r="E4" s="106"/>
      <c r="F4" s="187" t="s">
        <v>6</v>
      </c>
      <c r="G4" s="106"/>
      <c r="H4" s="189" t="s">
        <v>34</v>
      </c>
      <c r="I4" s="190"/>
      <c r="J4" s="190"/>
      <c r="K4" s="190"/>
    </row>
    <row r="5" spans="1:11" ht="15" customHeight="1">
      <c r="A5" s="107"/>
      <c r="B5" s="107"/>
      <c r="C5" s="108"/>
      <c r="D5" s="188"/>
      <c r="E5" s="108"/>
      <c r="F5" s="188"/>
      <c r="G5" s="108"/>
      <c r="H5" s="191" t="s">
        <v>8</v>
      </c>
      <c r="I5" s="192"/>
      <c r="J5" s="193" t="s">
        <v>1</v>
      </c>
      <c r="K5" s="194"/>
    </row>
    <row r="6" spans="1:11" ht="15" customHeight="1">
      <c r="A6" s="179" t="s">
        <v>51</v>
      </c>
      <c r="B6" s="179"/>
      <c r="C6" s="180"/>
      <c r="D6" s="141"/>
      <c r="E6" s="142"/>
      <c r="F6" s="141"/>
      <c r="G6" s="142"/>
      <c r="H6" s="141"/>
      <c r="I6" s="142"/>
      <c r="J6" s="181"/>
      <c r="K6" s="182"/>
    </row>
    <row r="7" spans="1:11" ht="15" customHeight="1">
      <c r="A7" s="17"/>
      <c r="B7" s="131" t="s">
        <v>67</v>
      </c>
      <c r="C7" s="132"/>
      <c r="D7" s="117">
        <v>963280000</v>
      </c>
      <c r="E7" s="118"/>
      <c r="F7" s="117">
        <v>2018516410.84</v>
      </c>
      <c r="G7" s="118"/>
      <c r="H7" s="119">
        <f>F7-D7</f>
        <v>1055236410.8399999</v>
      </c>
      <c r="I7" s="120"/>
      <c r="J7" s="123">
        <f aca="true" t="shared" si="0" ref="J7:J12">IF(D7=0,0,ABS(H7/D7*100))</f>
        <v>109.5461766921352</v>
      </c>
      <c r="K7" s="124">
        <f aca="true" t="shared" si="1" ref="K7:K12">IF(F7=0,0,ABS(J7/F7*100))</f>
        <v>5.4270639616225795E-06</v>
      </c>
    </row>
    <row r="8" spans="1:11" ht="15" customHeight="1">
      <c r="A8" s="17"/>
      <c r="B8" s="18" t="s">
        <v>68</v>
      </c>
      <c r="C8" s="24"/>
      <c r="D8" s="117">
        <v>-18166000</v>
      </c>
      <c r="E8" s="118"/>
      <c r="F8" s="117">
        <v>-94405673</v>
      </c>
      <c r="G8" s="118"/>
      <c r="H8" s="119">
        <f>F8-D8</f>
        <v>-76239673</v>
      </c>
      <c r="I8" s="120"/>
      <c r="J8" s="123">
        <f t="shared" si="0"/>
        <v>419.68332599361446</v>
      </c>
      <c r="K8" s="124">
        <f t="shared" si="1"/>
        <v>0.0004445530789167876</v>
      </c>
    </row>
    <row r="9" spans="1:11" ht="15" customHeight="1">
      <c r="A9" s="17"/>
      <c r="B9" s="18" t="s">
        <v>52</v>
      </c>
      <c r="C9" s="24"/>
      <c r="D9" s="117">
        <f>D7+D8</f>
        <v>945114000</v>
      </c>
      <c r="E9" s="118"/>
      <c r="F9" s="117">
        <f>F7+F8</f>
        <v>1924110737.84</v>
      </c>
      <c r="G9" s="118"/>
      <c r="H9" s="119">
        <f>F9-D9</f>
        <v>978996737.8399999</v>
      </c>
      <c r="I9" s="120"/>
      <c r="J9" s="123">
        <f t="shared" si="0"/>
        <v>103.58504242239559</v>
      </c>
      <c r="K9" s="124">
        <f t="shared" si="1"/>
        <v>5.383528109129509E-06</v>
      </c>
    </row>
    <row r="10" spans="1:11" ht="15" customHeight="1">
      <c r="A10" s="17"/>
      <c r="B10" s="131" t="s">
        <v>53</v>
      </c>
      <c r="C10" s="132"/>
      <c r="D10" s="117">
        <v>-216264000</v>
      </c>
      <c r="E10" s="118"/>
      <c r="F10" s="117">
        <v>10459572588.5</v>
      </c>
      <c r="G10" s="118"/>
      <c r="H10" s="119">
        <f>F10-D10</f>
        <v>10675836588.5</v>
      </c>
      <c r="I10" s="120"/>
      <c r="J10" s="123">
        <f t="shared" si="0"/>
        <v>4936.483459336736</v>
      </c>
      <c r="K10" s="124">
        <f t="shared" si="1"/>
        <v>4.719584301909485E-05</v>
      </c>
    </row>
    <row r="11" spans="1:11" ht="15" customHeight="1">
      <c r="A11" s="17"/>
      <c r="B11" s="131" t="s">
        <v>54</v>
      </c>
      <c r="C11" s="132"/>
      <c r="D11" s="117">
        <v>-163758000</v>
      </c>
      <c r="E11" s="118"/>
      <c r="F11" s="117">
        <v>-104684317</v>
      </c>
      <c r="G11" s="118"/>
      <c r="H11" s="119">
        <f>F11-D11</f>
        <v>59073683</v>
      </c>
      <c r="I11" s="120"/>
      <c r="J11" s="123">
        <f t="shared" si="0"/>
        <v>36.07376922043503</v>
      </c>
      <c r="K11" s="124">
        <f t="shared" si="1"/>
        <v>3.445957355812431E-05</v>
      </c>
    </row>
    <row r="12" spans="1:11" ht="15" customHeight="1">
      <c r="A12" s="17"/>
      <c r="B12" s="17" t="s">
        <v>69</v>
      </c>
      <c r="C12" s="20"/>
      <c r="D12" s="127">
        <f>SUM(D9:E11)</f>
        <v>565092000</v>
      </c>
      <c r="E12" s="128"/>
      <c r="F12" s="127">
        <f>SUM(F9:G11)</f>
        <v>12278999009.34</v>
      </c>
      <c r="G12" s="128"/>
      <c r="H12" s="127">
        <f>SUM(H9:I11)</f>
        <v>11713907009.34</v>
      </c>
      <c r="I12" s="128"/>
      <c r="J12" s="125">
        <f t="shared" si="0"/>
        <v>2072.920340287953</v>
      </c>
      <c r="K12" s="126">
        <f t="shared" si="1"/>
        <v>1.6881834901291138E-05</v>
      </c>
    </row>
    <row r="13" spans="1:11" ht="15" customHeight="1">
      <c r="A13" s="133" t="s">
        <v>55</v>
      </c>
      <c r="B13" s="133"/>
      <c r="C13" s="134"/>
      <c r="D13" s="127"/>
      <c r="E13" s="128"/>
      <c r="F13" s="127"/>
      <c r="G13" s="128"/>
      <c r="H13" s="127"/>
      <c r="I13" s="128"/>
      <c r="J13" s="121"/>
      <c r="K13" s="122"/>
    </row>
    <row r="14" spans="1:11" s="40" customFormat="1" ht="15" customHeight="1">
      <c r="A14" s="17"/>
      <c r="B14" s="129" t="s">
        <v>70</v>
      </c>
      <c r="C14" s="130"/>
      <c r="D14" s="117"/>
      <c r="E14" s="118"/>
      <c r="F14" s="117">
        <v>-254315993</v>
      </c>
      <c r="G14" s="118"/>
      <c r="H14" s="119">
        <f aca="true" t="shared" si="2" ref="H14:H21">F14-D14</f>
        <v>-254315993</v>
      </c>
      <c r="I14" s="120"/>
      <c r="J14" s="121">
        <f aca="true" t="shared" si="3" ref="J14:J22">IF(D14=0,0,ABS(H14/D14*100))</f>
        <v>0</v>
      </c>
      <c r="K14" s="122">
        <f aca="true" t="shared" si="4" ref="K14:K22">IF(F14=0,0,ABS(J14/F14*100))</f>
        <v>0</v>
      </c>
    </row>
    <row r="15" spans="1:11" ht="15" customHeight="1">
      <c r="A15" s="17"/>
      <c r="B15" s="129" t="s">
        <v>71</v>
      </c>
      <c r="C15" s="130"/>
      <c r="D15" s="117"/>
      <c r="E15" s="118"/>
      <c r="F15" s="117">
        <v>-5000000000</v>
      </c>
      <c r="G15" s="118"/>
      <c r="H15" s="119">
        <f t="shared" si="2"/>
        <v>-5000000000</v>
      </c>
      <c r="I15" s="120"/>
      <c r="J15" s="121">
        <f t="shared" si="3"/>
        <v>0</v>
      </c>
      <c r="K15" s="122">
        <f t="shared" si="4"/>
        <v>0</v>
      </c>
    </row>
    <row r="16" spans="1:11" ht="15" customHeight="1">
      <c r="A16" s="17"/>
      <c r="B16" s="129" t="s">
        <v>56</v>
      </c>
      <c r="C16" s="130"/>
      <c r="D16" s="117">
        <v>0</v>
      </c>
      <c r="E16" s="118"/>
      <c r="F16" s="117"/>
      <c r="G16" s="118"/>
      <c r="H16" s="119">
        <f t="shared" si="2"/>
        <v>0</v>
      </c>
      <c r="I16" s="120"/>
      <c r="J16" s="121">
        <f t="shared" si="3"/>
        <v>0</v>
      </c>
      <c r="K16" s="122">
        <f t="shared" si="4"/>
        <v>0</v>
      </c>
    </row>
    <row r="17" spans="1:11" ht="15" customHeight="1">
      <c r="A17" s="17"/>
      <c r="B17" s="129" t="s">
        <v>72</v>
      </c>
      <c r="C17" s="130"/>
      <c r="D17" s="117">
        <v>-2180402000</v>
      </c>
      <c r="E17" s="118"/>
      <c r="F17" s="117">
        <v>-2732892855</v>
      </c>
      <c r="G17" s="118"/>
      <c r="H17" s="119">
        <f t="shared" si="2"/>
        <v>-552490855</v>
      </c>
      <c r="I17" s="120"/>
      <c r="J17" s="121">
        <f t="shared" si="3"/>
        <v>25.338944607462295</v>
      </c>
      <c r="K17" s="122">
        <f t="shared" si="4"/>
        <v>9.271839750725352E-07</v>
      </c>
    </row>
    <row r="18" spans="1:11" ht="15" customHeight="1">
      <c r="A18" s="17"/>
      <c r="B18" s="129" t="s">
        <v>73</v>
      </c>
      <c r="C18" s="130"/>
      <c r="D18" s="117"/>
      <c r="E18" s="118"/>
      <c r="F18" s="117">
        <v>24076947</v>
      </c>
      <c r="G18" s="118"/>
      <c r="H18" s="119">
        <f t="shared" si="2"/>
        <v>24076947</v>
      </c>
      <c r="I18" s="120"/>
      <c r="J18" s="121">
        <f t="shared" si="3"/>
        <v>0</v>
      </c>
      <c r="K18" s="122">
        <f t="shared" si="4"/>
        <v>0</v>
      </c>
    </row>
    <row r="19" spans="1:11" ht="15" customHeight="1">
      <c r="A19" s="17"/>
      <c r="B19" s="129" t="s">
        <v>74</v>
      </c>
      <c r="C19" s="130"/>
      <c r="D19" s="117">
        <v>-60237000</v>
      </c>
      <c r="E19" s="118"/>
      <c r="F19" s="117">
        <v>-497646040.66</v>
      </c>
      <c r="G19" s="118"/>
      <c r="H19" s="119">
        <f t="shared" si="2"/>
        <v>-437409040.66</v>
      </c>
      <c r="I19" s="120"/>
      <c r="J19" s="121">
        <f t="shared" si="3"/>
        <v>726.1467879542474</v>
      </c>
      <c r="K19" s="122">
        <f t="shared" si="4"/>
        <v>0.00014591631975835668</v>
      </c>
    </row>
    <row r="20" spans="1:11" ht="15" customHeight="1">
      <c r="A20" s="17"/>
      <c r="B20" s="129" t="s">
        <v>75</v>
      </c>
      <c r="C20" s="130"/>
      <c r="D20" s="117"/>
      <c r="E20" s="118"/>
      <c r="F20" s="117">
        <v>-17115679</v>
      </c>
      <c r="G20" s="118"/>
      <c r="H20" s="119">
        <f t="shared" si="2"/>
        <v>-17115679</v>
      </c>
      <c r="I20" s="120"/>
      <c r="J20" s="121">
        <f t="shared" si="3"/>
        <v>0</v>
      </c>
      <c r="K20" s="122">
        <f t="shared" si="4"/>
        <v>0</v>
      </c>
    </row>
    <row r="21" spans="1:11" ht="15" customHeight="1">
      <c r="A21" s="17"/>
      <c r="B21" s="129" t="s">
        <v>44</v>
      </c>
      <c r="C21" s="130"/>
      <c r="D21" s="117">
        <v>18166000</v>
      </c>
      <c r="E21" s="118"/>
      <c r="F21" s="119">
        <v>94405673</v>
      </c>
      <c r="G21" s="120"/>
      <c r="H21" s="119">
        <f t="shared" si="2"/>
        <v>76239673</v>
      </c>
      <c r="I21" s="120"/>
      <c r="J21" s="121">
        <f t="shared" si="3"/>
        <v>419.68332599361446</v>
      </c>
      <c r="K21" s="122">
        <f t="shared" si="4"/>
        <v>0.0004445530789167876</v>
      </c>
    </row>
    <row r="22" spans="1:11" ht="15" customHeight="1">
      <c r="A22" s="17"/>
      <c r="B22" s="17" t="s">
        <v>76</v>
      </c>
      <c r="C22" s="20"/>
      <c r="D22" s="127">
        <f>SUM(D14:E21)</f>
        <v>-2222473000</v>
      </c>
      <c r="E22" s="128"/>
      <c r="F22" s="127">
        <f>SUM(F14:G21)</f>
        <v>-8383487947.66</v>
      </c>
      <c r="G22" s="128"/>
      <c r="H22" s="127">
        <f>SUM(H14:I21)</f>
        <v>-6161014947.66</v>
      </c>
      <c r="I22" s="128"/>
      <c r="J22" s="125">
        <f t="shared" si="3"/>
        <v>277.21438900090124</v>
      </c>
      <c r="K22" s="126">
        <f t="shared" si="4"/>
        <v>3.3066712892248783E-06</v>
      </c>
    </row>
    <row r="23" spans="1:11" ht="15" customHeight="1">
      <c r="A23" s="133" t="s">
        <v>32</v>
      </c>
      <c r="B23" s="133"/>
      <c r="C23" s="134"/>
      <c r="D23" s="117"/>
      <c r="E23" s="118"/>
      <c r="F23" s="117"/>
      <c r="G23" s="118"/>
      <c r="H23" s="119"/>
      <c r="I23" s="120"/>
      <c r="J23" s="121"/>
      <c r="K23" s="122"/>
    </row>
    <row r="24" spans="1:11" ht="15" customHeight="1">
      <c r="A24" s="17"/>
      <c r="B24" s="18" t="s">
        <v>77</v>
      </c>
      <c r="C24" s="20"/>
      <c r="D24" s="117">
        <v>0</v>
      </c>
      <c r="E24" s="118"/>
      <c r="F24" s="119">
        <v>702890540</v>
      </c>
      <c r="G24" s="178"/>
      <c r="H24" s="119">
        <f>F24-D24</f>
        <v>702890540</v>
      </c>
      <c r="I24" s="120"/>
      <c r="J24" s="121">
        <f aca="true" t="shared" si="5" ref="J24:J30">IF(D24=0,0,ABS(H24/D24*100))</f>
        <v>0</v>
      </c>
      <c r="K24" s="122">
        <f aca="true" t="shared" si="6" ref="K24:K30">IF(F24=0,0,ABS(J24/F24*100))</f>
        <v>0</v>
      </c>
    </row>
    <row r="25" spans="1:11" ht="15" customHeight="1">
      <c r="A25" s="17"/>
      <c r="B25" s="18" t="s">
        <v>78</v>
      </c>
      <c r="C25" s="20"/>
      <c r="D25" s="117">
        <v>-79952000</v>
      </c>
      <c r="E25" s="118"/>
      <c r="F25" s="119">
        <v>-124071999</v>
      </c>
      <c r="G25" s="178"/>
      <c r="H25" s="119">
        <f>F25-D25</f>
        <v>-44119999</v>
      </c>
      <c r="I25" s="120"/>
      <c r="J25" s="121">
        <f t="shared" si="5"/>
        <v>55.1831086151691</v>
      </c>
      <c r="K25" s="122">
        <f t="shared" si="6"/>
        <v>4.447668213612735E-05</v>
      </c>
    </row>
    <row r="26" spans="1:11" ht="15" customHeight="1">
      <c r="A26" s="17"/>
      <c r="B26" s="131" t="s">
        <v>79</v>
      </c>
      <c r="C26" s="132"/>
      <c r="D26" s="117">
        <v>23777000</v>
      </c>
      <c r="E26" s="118"/>
      <c r="F26" s="119">
        <v>0</v>
      </c>
      <c r="G26" s="120"/>
      <c r="H26" s="119">
        <f>F26-D26</f>
        <v>-23777000</v>
      </c>
      <c r="I26" s="120"/>
      <c r="J26" s="121">
        <f>IF(D26=0,0,ABS(H26/D26*100))</f>
        <v>100</v>
      </c>
      <c r="K26" s="122">
        <f>IF(F26=0,0,ABS(J26/F26*100))</f>
        <v>0</v>
      </c>
    </row>
    <row r="27" spans="1:11" ht="15" customHeight="1">
      <c r="A27" s="17"/>
      <c r="B27" s="17" t="s">
        <v>80</v>
      </c>
      <c r="C27" s="20"/>
      <c r="D27" s="169">
        <f>SUM(D24:E26)</f>
        <v>-56175000</v>
      </c>
      <c r="E27" s="170"/>
      <c r="F27" s="169">
        <f>SUM(F24:G26)</f>
        <v>578818541</v>
      </c>
      <c r="G27" s="170"/>
      <c r="H27" s="169">
        <f>SUM(H24:I26)</f>
        <v>634993541</v>
      </c>
      <c r="I27" s="170"/>
      <c r="J27" s="125">
        <f>IF(D27=0,0,ABS(H27/D27*100))</f>
        <v>1130.384585669782</v>
      </c>
      <c r="K27" s="126">
        <f t="shared" si="6"/>
        <v>0.0001952917029431823</v>
      </c>
    </row>
    <row r="28" spans="1:11" ht="15" customHeight="1">
      <c r="A28" s="133" t="s">
        <v>81</v>
      </c>
      <c r="B28" s="133"/>
      <c r="C28" s="134"/>
      <c r="D28" s="127">
        <f>D12+D22+D27</f>
        <v>-1713556000</v>
      </c>
      <c r="E28" s="128"/>
      <c r="F28" s="127">
        <f>F12+F22+F27</f>
        <v>4474329602.68</v>
      </c>
      <c r="G28" s="128"/>
      <c r="H28" s="127">
        <f>F28-D28</f>
        <v>6187885602.68</v>
      </c>
      <c r="I28" s="128"/>
      <c r="J28" s="125">
        <f t="shared" si="5"/>
        <v>361.1137075578505</v>
      </c>
      <c r="K28" s="126">
        <f t="shared" si="6"/>
        <v>8.070789137696814E-06</v>
      </c>
    </row>
    <row r="29" spans="1:11" ht="15" customHeight="1">
      <c r="A29" s="133" t="s">
        <v>9</v>
      </c>
      <c r="B29" s="133"/>
      <c r="C29" s="134"/>
      <c r="D29" s="169">
        <v>20678286000</v>
      </c>
      <c r="E29" s="170"/>
      <c r="F29" s="169">
        <v>27296160058.03</v>
      </c>
      <c r="G29" s="170"/>
      <c r="H29" s="127">
        <f>F29-D29</f>
        <v>6617874058.029999</v>
      </c>
      <c r="I29" s="128"/>
      <c r="J29" s="125">
        <f t="shared" si="5"/>
        <v>32.00397778631168</v>
      </c>
      <c r="K29" s="126">
        <f t="shared" si="6"/>
        <v>1.172471795236881E-07</v>
      </c>
    </row>
    <row r="30" spans="1:11" ht="15" customHeight="1" thickBot="1">
      <c r="A30" s="196" t="s">
        <v>10</v>
      </c>
      <c r="B30" s="196"/>
      <c r="C30" s="197"/>
      <c r="D30" s="156">
        <f>D28+D29</f>
        <v>18964730000</v>
      </c>
      <c r="E30" s="157"/>
      <c r="F30" s="156">
        <f>F28+F29</f>
        <v>31770489660.71</v>
      </c>
      <c r="G30" s="157"/>
      <c r="H30" s="156">
        <f>H28+H29</f>
        <v>12805759660.71</v>
      </c>
      <c r="I30" s="157"/>
      <c r="J30" s="176">
        <f t="shared" si="5"/>
        <v>67.52408107423622</v>
      </c>
      <c r="K30" s="177">
        <f t="shared" si="6"/>
        <v>2.125371116257678E-07</v>
      </c>
    </row>
    <row r="31" spans="1:11" ht="15" customHeight="1">
      <c r="A31" s="198" t="s">
        <v>84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27" customHeight="1">
      <c r="B35" s="94" t="s">
        <v>40</v>
      </c>
      <c r="C35" s="94"/>
      <c r="D35" s="94"/>
      <c r="E35" s="94"/>
      <c r="F35" s="94"/>
      <c r="G35" s="94"/>
      <c r="H35" s="94"/>
      <c r="I35" s="94"/>
      <c r="J35" s="94"/>
      <c r="K35" s="94"/>
    </row>
    <row r="36" spans="2:11" ht="18" customHeight="1"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spans="3:11" ht="19.5" customHeight="1" thickBot="1">
      <c r="C37" s="195" t="s">
        <v>63</v>
      </c>
      <c r="D37" s="195"/>
      <c r="E37" s="195"/>
      <c r="F37" s="195"/>
      <c r="G37" s="195"/>
      <c r="H37" s="195"/>
      <c r="I37" s="186" t="s">
        <v>0</v>
      </c>
      <c r="J37" s="186"/>
      <c r="K37" s="186"/>
    </row>
    <row r="38" spans="1:12" ht="30" customHeight="1">
      <c r="A38" s="138" t="s">
        <v>11</v>
      </c>
      <c r="B38" s="139"/>
      <c r="C38" s="140" t="s">
        <v>12</v>
      </c>
      <c r="D38" s="139"/>
      <c r="E38" s="2" t="s">
        <v>35</v>
      </c>
      <c r="F38" s="153" t="s">
        <v>14</v>
      </c>
      <c r="G38" s="154"/>
      <c r="H38" s="155"/>
      <c r="I38" s="140" t="s">
        <v>2</v>
      </c>
      <c r="J38" s="139"/>
      <c r="K38" s="2" t="s">
        <v>13</v>
      </c>
      <c r="L38" s="40"/>
    </row>
    <row r="39" spans="1:12" ht="15" customHeight="1">
      <c r="A39" s="144" t="s">
        <v>15</v>
      </c>
      <c r="B39" s="166"/>
      <c r="C39" s="150">
        <f>SUM(C40:D50)</f>
        <v>73118852437.65</v>
      </c>
      <c r="D39" s="151"/>
      <c r="E39" s="21">
        <f aca="true" t="shared" si="7" ref="E39:E45">IF(C$39&gt;0,(C39/C$39)*100,0)</f>
        <v>100</v>
      </c>
      <c r="F39" s="143" t="s">
        <v>37</v>
      </c>
      <c r="G39" s="144"/>
      <c r="H39" s="145"/>
      <c r="I39" s="141">
        <f>SUM(I40:J43)</f>
        <v>54685630887.5</v>
      </c>
      <c r="J39" s="142"/>
      <c r="K39" s="21">
        <f>IF(I$51&gt;0,(I39/I$51)*100,0)</f>
        <v>74.79005627738975</v>
      </c>
      <c r="L39" s="40"/>
    </row>
    <row r="40" spans="1:12" ht="15" customHeight="1">
      <c r="A40" s="167" t="s">
        <v>16</v>
      </c>
      <c r="B40" s="168"/>
      <c r="C40" s="117">
        <v>62536440304.7</v>
      </c>
      <c r="D40" s="152"/>
      <c r="E40" s="22">
        <f t="shared" si="7"/>
        <v>85.52710856345311</v>
      </c>
      <c r="F40" s="135" t="s">
        <v>17</v>
      </c>
      <c r="G40" s="136"/>
      <c r="H40" s="137"/>
      <c r="I40" s="117">
        <v>52287811291.95</v>
      </c>
      <c r="J40" s="118"/>
      <c r="K40" s="22">
        <f>IF(I$51&gt;0,(I40/I$51)*100,0)</f>
        <v>71.51071105298996</v>
      </c>
      <c r="L40" s="40"/>
    </row>
    <row r="41" spans="1:12" ht="15" customHeight="1">
      <c r="A41" s="148" t="s">
        <v>42</v>
      </c>
      <c r="B41" s="149"/>
      <c r="C41" s="117">
        <v>10582412132.95</v>
      </c>
      <c r="D41" s="152"/>
      <c r="E41" s="22">
        <f t="shared" si="7"/>
        <v>14.472891436546886</v>
      </c>
      <c r="F41" s="135" t="s">
        <v>43</v>
      </c>
      <c r="G41" s="136"/>
      <c r="H41" s="137"/>
      <c r="I41" s="117">
        <v>2397819595.55</v>
      </c>
      <c r="J41" s="118"/>
      <c r="K41" s="22">
        <f>IF(I$51&gt;0,(I41/I$51)*100,0)</f>
        <v>3.2793452243997843</v>
      </c>
      <c r="L41" s="40"/>
    </row>
    <row r="42" spans="1:12" ht="15" customHeight="1">
      <c r="A42" s="67"/>
      <c r="B42" s="43"/>
      <c r="C42" s="19"/>
      <c r="D42" s="42"/>
      <c r="E42" s="22"/>
      <c r="F42" s="46"/>
      <c r="G42" s="57"/>
      <c r="H42" s="47"/>
      <c r="I42" s="19"/>
      <c r="J42" s="41"/>
      <c r="K42" s="22"/>
      <c r="L42" s="40"/>
    </row>
    <row r="43" spans="1:12" ht="15" customHeight="1">
      <c r="A43" s="167"/>
      <c r="B43" s="168"/>
      <c r="C43" s="117"/>
      <c r="D43" s="152"/>
      <c r="E43" s="22">
        <f t="shared" si="7"/>
        <v>0</v>
      </c>
      <c r="F43" s="135"/>
      <c r="G43" s="136"/>
      <c r="H43" s="137"/>
      <c r="I43" s="117"/>
      <c r="J43" s="118"/>
      <c r="K43" s="22"/>
      <c r="L43" s="40"/>
    </row>
    <row r="44" spans="1:12" ht="15" customHeight="1">
      <c r="A44" s="167"/>
      <c r="B44" s="168"/>
      <c r="C44" s="19"/>
      <c r="D44" s="23"/>
      <c r="E44" s="21">
        <f t="shared" si="7"/>
        <v>0</v>
      </c>
      <c r="F44" s="171" t="s">
        <v>18</v>
      </c>
      <c r="G44" s="172"/>
      <c r="H44" s="173"/>
      <c r="I44" s="169">
        <f>SUM(I45:I50)</f>
        <v>18433221550.15</v>
      </c>
      <c r="J44" s="170"/>
      <c r="K44" s="21">
        <f>IF(I$51&gt;0,(I44/I$51)*100,0)</f>
        <v>25.209943722610255</v>
      </c>
      <c r="L44" s="40"/>
    </row>
    <row r="45" spans="1:12" ht="15" customHeight="1">
      <c r="A45" s="167"/>
      <c r="B45" s="168"/>
      <c r="C45" s="19"/>
      <c r="D45" s="23"/>
      <c r="E45" s="22">
        <f t="shared" si="7"/>
        <v>0</v>
      </c>
      <c r="F45" s="135" t="s">
        <v>39</v>
      </c>
      <c r="G45" s="136"/>
      <c r="H45" s="137"/>
      <c r="I45" s="117">
        <v>13580643062.04</v>
      </c>
      <c r="J45" s="118"/>
      <c r="K45" s="22">
        <f>IF(I$51&gt;0,(I45/I$51)*100,0)</f>
        <v>18.573381021837708</v>
      </c>
      <c r="L45" s="40"/>
    </row>
    <row r="46" spans="1:12" ht="15" customHeight="1">
      <c r="A46" s="68"/>
      <c r="B46" s="7"/>
      <c r="C46" s="19"/>
      <c r="D46" s="23"/>
      <c r="E46" s="22"/>
      <c r="F46" s="135" t="s">
        <v>64</v>
      </c>
      <c r="G46" s="136"/>
      <c r="H46" s="137"/>
      <c r="I46" s="117">
        <v>568258083.8</v>
      </c>
      <c r="J46" s="118"/>
      <c r="K46" s="22">
        <f>IF(I$51&gt;0,(I46/I$51)*100,0)</f>
        <v>0.7771704079800291</v>
      </c>
      <c r="L46" s="40"/>
    </row>
    <row r="47" spans="1:12" ht="15" customHeight="1">
      <c r="A47" s="68"/>
      <c r="B47" s="7"/>
      <c r="C47" s="19"/>
      <c r="D47" s="23"/>
      <c r="E47" s="22"/>
      <c r="F47" s="135" t="s">
        <v>82</v>
      </c>
      <c r="G47" s="136"/>
      <c r="H47" s="137"/>
      <c r="I47" s="117">
        <v>4284320404.31</v>
      </c>
      <c r="J47" s="118"/>
      <c r="K47" s="22">
        <f>IF(I$51&gt;0,(I47/I$51)*100,0)</f>
        <v>5.859392292792521</v>
      </c>
      <c r="L47" s="40"/>
    </row>
    <row r="48" spans="1:12" ht="15" customHeight="1">
      <c r="A48" s="167"/>
      <c r="B48" s="168"/>
      <c r="C48" s="19"/>
      <c r="D48" s="23"/>
      <c r="E48" s="22">
        <f>IF(C$39&gt;0,(C48/C$39)*100,0)</f>
        <v>0</v>
      </c>
      <c r="F48" s="174"/>
      <c r="G48" s="147"/>
      <c r="H48" s="175"/>
      <c r="I48" s="117"/>
      <c r="J48" s="118"/>
      <c r="K48" s="22">
        <f>IF(I$51&gt;0,(I48/I$51)*100,0)</f>
        <v>0</v>
      </c>
      <c r="L48" s="40"/>
    </row>
    <row r="49" spans="1:12" ht="15" customHeight="1">
      <c r="A49" s="68"/>
      <c r="B49" s="7"/>
      <c r="C49" s="19"/>
      <c r="D49" s="23"/>
      <c r="E49" s="22"/>
      <c r="F49" s="44"/>
      <c r="G49" s="55"/>
      <c r="H49" s="45"/>
      <c r="I49" s="19"/>
      <c r="J49" s="41"/>
      <c r="K49" s="22"/>
      <c r="L49" s="40"/>
    </row>
    <row r="50" spans="1:12" ht="15" customHeight="1">
      <c r="A50" s="68"/>
      <c r="B50" s="7"/>
      <c r="C50" s="19"/>
      <c r="D50" s="23"/>
      <c r="E50" s="22"/>
      <c r="F50" s="135"/>
      <c r="G50" s="136"/>
      <c r="H50" s="137"/>
      <c r="I50" s="117"/>
      <c r="J50" s="118"/>
      <c r="K50" s="22"/>
      <c r="L50" s="40"/>
    </row>
    <row r="51" spans="1:12" ht="15" customHeight="1" thickBot="1">
      <c r="A51" s="160" t="s">
        <v>19</v>
      </c>
      <c r="B51" s="161"/>
      <c r="C51" s="162">
        <f>SUM(C40:D50)</f>
        <v>73118852437.65</v>
      </c>
      <c r="D51" s="163"/>
      <c r="E51" s="3">
        <f>IF(C$39&gt;0,(C51/C$39)*100,0)</f>
        <v>100</v>
      </c>
      <c r="F51" s="164" t="s">
        <v>36</v>
      </c>
      <c r="G51" s="160"/>
      <c r="H51" s="165"/>
      <c r="I51" s="156">
        <f>I39+I44</f>
        <v>73118852437.65</v>
      </c>
      <c r="J51" s="157"/>
      <c r="K51" s="3">
        <f>IF(I$51&gt;0,(I51/I$51)*100,0)</f>
        <v>100</v>
      </c>
      <c r="L51" s="51"/>
    </row>
    <row r="52" spans="1:11" s="4" customFormat="1" ht="15" customHeight="1">
      <c r="A52" s="199" t="s">
        <v>83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</row>
    <row r="53" spans="1:11" s="54" customFormat="1" ht="15" customHeight="1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</row>
    <row r="54" spans="2:11" ht="16.5" customHeight="1">
      <c r="B54" s="158" t="s">
        <v>61</v>
      </c>
      <c r="C54" s="159"/>
      <c r="D54" s="159"/>
      <c r="E54" s="159"/>
      <c r="F54" s="159"/>
      <c r="G54" s="159"/>
      <c r="H54" s="159"/>
      <c r="I54" s="159"/>
      <c r="J54" s="159"/>
      <c r="K54" s="159"/>
    </row>
  </sheetData>
  <sheetProtection/>
  <mergeCells count="175">
    <mergeCell ref="J21:K21"/>
    <mergeCell ref="F18:G18"/>
    <mergeCell ref="J18:K18"/>
    <mergeCell ref="A23:C23"/>
    <mergeCell ref="B20:C20"/>
    <mergeCell ref="J19:K19"/>
    <mergeCell ref="B19:C19"/>
    <mergeCell ref="B21:C21"/>
    <mergeCell ref="H18:I18"/>
    <mergeCell ref="D22:E22"/>
    <mergeCell ref="I43:J43"/>
    <mergeCell ref="J28:K28"/>
    <mergeCell ref="J27:K27"/>
    <mergeCell ref="B36:K36"/>
    <mergeCell ref="C37:H37"/>
    <mergeCell ref="I37:K37"/>
    <mergeCell ref="I38:J38"/>
    <mergeCell ref="A29:C29"/>
    <mergeCell ref="H30:I30"/>
    <mergeCell ref="A30:C30"/>
    <mergeCell ref="A28:C28"/>
    <mergeCell ref="D24:E24"/>
    <mergeCell ref="F43:H43"/>
    <mergeCell ref="F21:G21"/>
    <mergeCell ref="H21:I21"/>
    <mergeCell ref="F27:G27"/>
    <mergeCell ref="D23:E23"/>
    <mergeCell ref="H23:I23"/>
    <mergeCell ref="F25:G25"/>
    <mergeCell ref="H27:I27"/>
    <mergeCell ref="H5:I5"/>
    <mergeCell ref="J29:K29"/>
    <mergeCell ref="J5:K5"/>
    <mergeCell ref="A43:B43"/>
    <mergeCell ref="J22:K22"/>
    <mergeCell ref="J24:K24"/>
    <mergeCell ref="C43:D43"/>
    <mergeCell ref="C40:D40"/>
    <mergeCell ref="F22:G22"/>
    <mergeCell ref="D27:E27"/>
    <mergeCell ref="F7:G7"/>
    <mergeCell ref="H7:I7"/>
    <mergeCell ref="B1:K1"/>
    <mergeCell ref="B2:K2"/>
    <mergeCell ref="C3:H3"/>
    <mergeCell ref="I3:K3"/>
    <mergeCell ref="A4:C5"/>
    <mergeCell ref="D4:E5"/>
    <mergeCell ref="F4:G5"/>
    <mergeCell ref="H4:K4"/>
    <mergeCell ref="B10:C10"/>
    <mergeCell ref="J7:K7"/>
    <mergeCell ref="H6:I6"/>
    <mergeCell ref="A6:C6"/>
    <mergeCell ref="D6:E6"/>
    <mergeCell ref="F6:G6"/>
    <mergeCell ref="J6:K6"/>
    <mergeCell ref="B7:C7"/>
    <mergeCell ref="D7:E7"/>
    <mergeCell ref="D8:E8"/>
    <mergeCell ref="D21:E21"/>
    <mergeCell ref="H16:I16"/>
    <mergeCell ref="D20:E20"/>
    <mergeCell ref="D18:E18"/>
    <mergeCell ref="D17:E17"/>
    <mergeCell ref="F17:G17"/>
    <mergeCell ref="D9:E9"/>
    <mergeCell ref="D19:E19"/>
    <mergeCell ref="D15:E15"/>
    <mergeCell ref="H29:I29"/>
    <mergeCell ref="H22:I22"/>
    <mergeCell ref="F19:G19"/>
    <mergeCell ref="F24:G24"/>
    <mergeCell ref="H24:I24"/>
    <mergeCell ref="F20:G20"/>
    <mergeCell ref="H20:I20"/>
    <mergeCell ref="D28:E28"/>
    <mergeCell ref="F28:G28"/>
    <mergeCell ref="H28:I28"/>
    <mergeCell ref="D30:E30"/>
    <mergeCell ref="F30:G30"/>
    <mergeCell ref="F29:G29"/>
    <mergeCell ref="F48:H48"/>
    <mergeCell ref="F46:H46"/>
    <mergeCell ref="D29:E29"/>
    <mergeCell ref="A31:K31"/>
    <mergeCell ref="I48:J48"/>
    <mergeCell ref="I46:J46"/>
    <mergeCell ref="F47:H47"/>
    <mergeCell ref="I47:J47"/>
    <mergeCell ref="A40:B40"/>
    <mergeCell ref="J30:K30"/>
    <mergeCell ref="A39:B39"/>
    <mergeCell ref="I50:J50"/>
    <mergeCell ref="A48:B48"/>
    <mergeCell ref="I45:J45"/>
    <mergeCell ref="I44:J44"/>
    <mergeCell ref="F45:H45"/>
    <mergeCell ref="A44:B44"/>
    <mergeCell ref="A45:B45"/>
    <mergeCell ref="I41:J41"/>
    <mergeCell ref="F44:H44"/>
    <mergeCell ref="C41:D41"/>
    <mergeCell ref="F40:H40"/>
    <mergeCell ref="F38:H38"/>
    <mergeCell ref="I51:J51"/>
    <mergeCell ref="B54:K54"/>
    <mergeCell ref="A51:B51"/>
    <mergeCell ref="C51:D51"/>
    <mergeCell ref="A52:K52"/>
    <mergeCell ref="F51:H51"/>
    <mergeCell ref="I40:J40"/>
    <mergeCell ref="A53:K53"/>
    <mergeCell ref="A41:B41"/>
    <mergeCell ref="F41:H41"/>
    <mergeCell ref="F14:G14"/>
    <mergeCell ref="H14:I14"/>
    <mergeCell ref="F15:G15"/>
    <mergeCell ref="H15:I15"/>
    <mergeCell ref="B17:C17"/>
    <mergeCell ref="B18:C18"/>
    <mergeCell ref="B26:C26"/>
    <mergeCell ref="F50:H50"/>
    <mergeCell ref="H17:I17"/>
    <mergeCell ref="H19:I19"/>
    <mergeCell ref="A38:B38"/>
    <mergeCell ref="C38:D38"/>
    <mergeCell ref="B35:K35"/>
    <mergeCell ref="I39:J39"/>
    <mergeCell ref="F39:H39"/>
    <mergeCell ref="J17:K17"/>
    <mergeCell ref="C39:D39"/>
    <mergeCell ref="J20:K20"/>
    <mergeCell ref="B16:C16"/>
    <mergeCell ref="D16:E16"/>
    <mergeCell ref="F16:G16"/>
    <mergeCell ref="B11:C11"/>
    <mergeCell ref="B14:C14"/>
    <mergeCell ref="B15:C15"/>
    <mergeCell ref="A13:C13"/>
    <mergeCell ref="D14:E14"/>
    <mergeCell ref="H11:I11"/>
    <mergeCell ref="J11:K11"/>
    <mergeCell ref="D12:E12"/>
    <mergeCell ref="F12:G12"/>
    <mergeCell ref="D11:E11"/>
    <mergeCell ref="F11:G11"/>
    <mergeCell ref="H12:I12"/>
    <mergeCell ref="J16:K16"/>
    <mergeCell ref="J12:K12"/>
    <mergeCell ref="D13:E13"/>
    <mergeCell ref="F13:G13"/>
    <mergeCell ref="J14:K14"/>
    <mergeCell ref="J13:K13"/>
    <mergeCell ref="J15:K15"/>
    <mergeCell ref="H13:I13"/>
    <mergeCell ref="J8:K8"/>
    <mergeCell ref="J9:K9"/>
    <mergeCell ref="D10:E10"/>
    <mergeCell ref="F10:G10"/>
    <mergeCell ref="H10:I10"/>
    <mergeCell ref="F8:G8"/>
    <mergeCell ref="H8:I8"/>
    <mergeCell ref="J10:K10"/>
    <mergeCell ref="H9:I9"/>
    <mergeCell ref="F9:G9"/>
    <mergeCell ref="F23:G23"/>
    <mergeCell ref="H26:I26"/>
    <mergeCell ref="J26:K26"/>
    <mergeCell ref="D25:E25"/>
    <mergeCell ref="H25:I25"/>
    <mergeCell ref="J23:K23"/>
    <mergeCell ref="J25:K25"/>
    <mergeCell ref="F26:G26"/>
    <mergeCell ref="D26:E2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楊惠萍</cp:lastModifiedBy>
  <cp:lastPrinted>2020-04-16T00:26:50Z</cp:lastPrinted>
  <dcterms:created xsi:type="dcterms:W3CDTF">2011-04-19T02:39:36Z</dcterms:created>
  <dcterms:modified xsi:type="dcterms:W3CDTF">2020-04-16T03:23:28Z</dcterms:modified>
  <cp:category/>
  <cp:version/>
  <cp:contentType/>
  <cp:contentStatus/>
</cp:coreProperties>
</file>