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'現流表及平衡表'!$A$1:$K$52</definedName>
    <definedName name="_xlnm.Print_Area" localSheetId="0">'餘絀表及撥補表'!$A$1:$H$51</definedName>
  </definedNames>
  <calcPr fullCalcOnLoad="1"/>
</workbook>
</file>

<file path=xl/sharedStrings.xml><?xml version="1.0" encoding="utf-8"?>
<sst xmlns="http://schemas.openxmlformats.org/spreadsheetml/2006/main" count="107" uniqueCount="84">
  <si>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</si>
  <si>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</si>
  <si>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</si>
  <si>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</si>
  <si>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</si>
  <si>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</si>
  <si>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</si>
  <si>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</si>
  <si>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</si>
  <si>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</si>
  <si>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</si>
  <si>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</si>
  <si>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</si>
  <si>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</si>
  <si>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</si>
  <si>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</si>
  <si>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</si>
  <si>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</si>
  <si>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</si>
  <si>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</si>
  <si>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</si>
  <si>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</si>
  <si>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</si>
  <si>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</si>
  <si>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</si>
  <si>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</si>
  <si>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</si>
  <si>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</si>
  <si>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本年度預算數</t>
  </si>
  <si>
    <t>本年度
預算數</t>
  </si>
  <si>
    <t>業務收入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</si>
  <si>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</si>
  <si>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</si>
  <si>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</si>
  <si>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</si>
  <si>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</si>
  <si>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</si>
  <si>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提存公積</t>
  </si>
  <si>
    <t>基金</t>
  </si>
  <si>
    <t>國家中山科學研究院平衡表</t>
  </si>
  <si>
    <t>解繳國庫淨額</t>
  </si>
  <si>
    <t>非流動資產</t>
  </si>
  <si>
    <t>非流動負債</t>
  </si>
  <si>
    <t>主要業務收入</t>
  </si>
  <si>
    <t>其他業務收入</t>
  </si>
  <si>
    <t>業務成本</t>
  </si>
  <si>
    <t>業務費用</t>
  </si>
  <si>
    <t>業務外賸餘及短絀</t>
  </si>
  <si>
    <t>營利事業所得稅</t>
  </si>
  <si>
    <t>業務活動之現金流量</t>
  </si>
  <si>
    <t>未計利息股利之本期餘絀</t>
  </si>
  <si>
    <t>調整非現金項目</t>
  </si>
  <si>
    <t>支付所得稅</t>
  </si>
  <si>
    <t>投資活動之現金流量</t>
  </si>
  <si>
    <t>取得採權益法之投資</t>
  </si>
  <si>
    <t>國家中山科學研究院現金流量表</t>
  </si>
  <si>
    <t>國家中山科學研究院餘絀撥補表</t>
  </si>
  <si>
    <t>國家中山科學研究院收支餘絀表</t>
  </si>
  <si>
    <t>　</t>
  </si>
  <si>
    <t>資本公積</t>
  </si>
  <si>
    <t>利息股利之調整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</si>
  <si>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</si>
  <si>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</si>
  <si>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收取利息</t>
  </si>
  <si>
    <t>註：信託代理與保證資產（負債）性質科目，本年度決算核定數為19,761,358,560元。</t>
  </si>
  <si>
    <t>稅前餘絀</t>
  </si>
  <si>
    <t>業務賸餘（短絀）</t>
  </si>
  <si>
    <t>稅前本期賸餘（短絀）</t>
  </si>
  <si>
    <t>稅後本期賸餘（短絀）</t>
  </si>
  <si>
    <t xml:space="preserve">    業務活動之淨現金流入（流出）</t>
  </si>
  <si>
    <t>持有至到期日金融資產減少（增加）</t>
  </si>
  <si>
    <t>無活絡市場之債務工具投資減少（增加）</t>
  </si>
  <si>
    <t>不動產、廠房及設備減少（增加）</t>
  </si>
  <si>
    <t>無形資產減少（增加）</t>
  </si>
  <si>
    <t>其他非流動資產減少（增加）</t>
  </si>
  <si>
    <t xml:space="preserve">    投資活動之淨現金流入（流出）</t>
  </si>
  <si>
    <t>存入保證金增加（減少）</t>
  </si>
  <si>
    <t>賸餘分配款：解繳國庫或其他現金分配</t>
  </si>
  <si>
    <t>其他融資活動增加（減少）</t>
  </si>
  <si>
    <t xml:space="preserve">    籌資活動之淨現金流入（流出）</t>
  </si>
  <si>
    <t>現金及約當現金之淨增（淨減）</t>
  </si>
  <si>
    <t>累積餘絀</t>
  </si>
  <si>
    <t>註：本表各項數字因採四捨五入至元表達，細項數字之和與合計數或有差異。</t>
  </si>
  <si>
    <t>註：本表各項數字因採四捨五入至元表達，細項數字之和與合計數或有差異。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</si>
</sst>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_);_(&quot;-&quot;\ #,##0.0_);_(* &quot;&quot;_);_(@_)"/>
    <numFmt numFmtId="182" formatCode="_(* #,##0_);_(&quot;-&quot;\ #,##0_);_(* &quot;&quot;_);_(@_)"/>
  </numFmts>
  <fonts count="6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細明體"/>
      <family val="3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0"/>
      <color indexed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177" fontId="9" fillId="0" borderId="12" xfId="0" applyNumberFormat="1" applyFont="1" applyFill="1" applyBorder="1" applyAlignment="1" applyProtection="1">
      <alignment vertical="center" readingOrder="2"/>
      <protection/>
    </xf>
    <xf numFmtId="0" fontId="14" fillId="0" borderId="13" xfId="0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Fill="1" applyBorder="1" applyAlignment="1" applyProtection="1">
      <alignment horizontal="left" vertical="center" readingOrder="1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77" fontId="22" fillId="0" borderId="14" xfId="0" applyNumberFormat="1" applyFont="1" applyFill="1" applyBorder="1" applyAlignment="1" applyProtection="1">
      <alignment vertical="center" readingOrder="2"/>
      <protection/>
    </xf>
    <xf numFmtId="177" fontId="23" fillId="0" borderId="14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 locked="0"/>
    </xf>
    <xf numFmtId="177" fontId="22" fillId="0" borderId="14" xfId="0" applyNumberFormat="1" applyFont="1" applyFill="1" applyBorder="1" applyAlignment="1" applyProtection="1">
      <alignment vertical="center"/>
      <protection/>
    </xf>
    <xf numFmtId="0" fontId="24" fillId="0" borderId="17" xfId="0" applyFont="1" applyFill="1" applyBorder="1" applyAlignment="1" applyProtection="1">
      <alignment horizontal="left" vertical="center"/>
      <protection locked="0"/>
    </xf>
    <xf numFmtId="177" fontId="22" fillId="0" borderId="16" xfId="0" applyNumberFormat="1" applyFont="1" applyFill="1" applyBorder="1" applyAlignment="1" applyProtection="1">
      <alignment horizontal="left" vertical="center"/>
      <protection locked="0"/>
    </xf>
    <xf numFmtId="177" fontId="22" fillId="0" borderId="16" xfId="0" applyNumberFormat="1" applyFont="1" applyFill="1" applyBorder="1" applyAlignment="1" applyProtection="1">
      <alignment horizontal="center" vertical="center"/>
      <protection/>
    </xf>
    <xf numFmtId="177" fontId="22" fillId="0" borderId="16" xfId="0" applyNumberFormat="1" applyFont="1" applyFill="1" applyBorder="1" applyAlignment="1" applyProtection="1">
      <alignment horizontal="center" vertical="center"/>
      <protection locked="0"/>
    </xf>
    <xf numFmtId="177" fontId="22" fillId="0" borderId="16" xfId="0" applyNumberFormat="1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horizontal="left" vertical="center"/>
      <protection locked="0"/>
    </xf>
    <xf numFmtId="177" fontId="23" fillId="0" borderId="14" xfId="0" applyNumberFormat="1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22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9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176" fontId="19" fillId="0" borderId="21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Border="1" applyAlignment="1">
      <alignment vertical="center"/>
    </xf>
    <xf numFmtId="176" fontId="11" fillId="0" borderId="15" xfId="0" applyNumberFormat="1" applyFont="1" applyFill="1" applyBorder="1" applyAlignment="1" applyProtection="1">
      <alignment vertical="center" readingOrder="2"/>
      <protection/>
    </xf>
    <xf numFmtId="178" fontId="11" fillId="0" borderId="15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176" fontId="9" fillId="0" borderId="15" xfId="0" applyNumberFormat="1" applyFont="1" applyFill="1" applyBorder="1" applyAlignment="1" applyProtection="1">
      <alignment vertical="center" readingOrder="2"/>
      <protection/>
    </xf>
    <xf numFmtId="176" fontId="11" fillId="0" borderId="15" xfId="0" applyNumberFormat="1" applyFont="1" applyFill="1" applyBorder="1" applyAlignment="1" applyProtection="1">
      <alignment horizontal="right" vertical="center" readingOrder="2"/>
      <protection/>
    </xf>
    <xf numFmtId="176" fontId="9" fillId="0" borderId="11" xfId="0" applyNumberFormat="1" applyFont="1" applyFill="1" applyBorder="1" applyAlignment="1" applyProtection="1">
      <alignment vertical="center" readingOrder="2"/>
      <protection/>
    </xf>
    <xf numFmtId="176" fontId="9" fillId="0" borderId="21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Border="1" applyAlignment="1">
      <alignment vertical="center"/>
    </xf>
    <xf numFmtId="177" fontId="9" fillId="0" borderId="15" xfId="0" applyNumberFormat="1" applyFont="1" applyFill="1" applyBorder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vertical="center" readingOrder="2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176" fontId="22" fillId="0" borderId="15" xfId="0" applyNumberFormat="1" applyFont="1" applyFill="1" applyBorder="1" applyAlignment="1" applyProtection="1">
      <alignment vertical="center" readingOrder="2"/>
      <protection/>
    </xf>
    <xf numFmtId="0" fontId="22" fillId="0" borderId="19" xfId="0" applyFont="1" applyFill="1" applyBorder="1" applyAlignment="1">
      <alignment vertical="center"/>
    </xf>
    <xf numFmtId="176" fontId="22" fillId="0" borderId="11" xfId="0" applyNumberFormat="1" applyFont="1" applyFill="1" applyBorder="1" applyAlignment="1" applyProtection="1">
      <alignment vertical="center" readingOrder="2"/>
      <protection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Fill="1" applyAlignment="1">
      <alignment horizontal="right" vertical="center"/>
    </xf>
    <xf numFmtId="177" fontId="9" fillId="33" borderId="15" xfId="0" applyNumberFormat="1" applyFont="1" applyFill="1" applyBorder="1" applyAlignment="1" applyProtection="1">
      <alignment vertical="center"/>
      <protection/>
    </xf>
    <xf numFmtId="182" fontId="11" fillId="0" borderId="14" xfId="0" applyNumberFormat="1" applyFont="1" applyFill="1" applyBorder="1" applyAlignment="1" applyProtection="1">
      <alignment horizontal="left" vertical="center"/>
      <protection locked="0"/>
    </xf>
    <xf numFmtId="182" fontId="9" fillId="0" borderId="14" xfId="0" applyNumberFormat="1" applyFont="1" applyFill="1" applyBorder="1" applyAlignment="1" applyProtection="1">
      <alignment vertical="center"/>
      <protection/>
    </xf>
    <xf numFmtId="182" fontId="11" fillId="0" borderId="0" xfId="33" applyNumberFormat="1" applyFont="1" applyFill="1" applyBorder="1" applyAlignment="1">
      <alignment vertical="center"/>
    </xf>
    <xf numFmtId="182" fontId="9" fillId="0" borderId="0" xfId="33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 applyProtection="1">
      <alignment vertical="center"/>
      <protection/>
    </xf>
    <xf numFmtId="182" fontId="11" fillId="0" borderId="14" xfId="0" applyNumberFormat="1" applyFont="1" applyFill="1" applyBorder="1" applyAlignment="1" applyProtection="1">
      <alignment horizontal="center" vertical="center"/>
      <protection locked="0"/>
    </xf>
    <xf numFmtId="182" fontId="11" fillId="0" borderId="14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82" fontId="11" fillId="0" borderId="14" xfId="0" applyNumberFormat="1" applyFont="1" applyFill="1" applyBorder="1" applyAlignment="1" applyProtection="1">
      <alignment vertical="center"/>
      <protection/>
    </xf>
    <xf numFmtId="182" fontId="11" fillId="0" borderId="15" xfId="0" applyNumberFormat="1" applyFont="1" applyFill="1" applyBorder="1" applyAlignment="1" applyProtection="1">
      <alignment horizontal="right" vertical="center"/>
      <protection locked="0"/>
    </xf>
    <xf numFmtId="182" fontId="11" fillId="0" borderId="13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ill="1" applyBorder="1" applyAlignment="1">
      <alignment horizontal="right" vertical="center"/>
    </xf>
    <xf numFmtId="182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4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vertical="top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7" fillId="0" borderId="19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>
      <alignment horizontal="center" vertical="top"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28" xfId="0" applyFont="1" applyFill="1" applyBorder="1" applyAlignment="1" applyProtection="1">
      <alignment horizontal="distributed" vertical="center" indent="1"/>
      <protection/>
    </xf>
    <xf numFmtId="182" fontId="11" fillId="0" borderId="15" xfId="0" applyNumberFormat="1" applyFont="1" applyFill="1" applyBorder="1" applyAlignment="1" applyProtection="1">
      <alignment horizontal="right" vertical="center"/>
      <protection/>
    </xf>
    <xf numFmtId="182" fontId="11" fillId="0" borderId="13" xfId="0" applyNumberFormat="1" applyFont="1" applyFill="1" applyBorder="1" applyAlignment="1" applyProtection="1">
      <alignment horizontal="right" vertical="center"/>
      <protection/>
    </xf>
    <xf numFmtId="176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182" fontId="9" fillId="0" borderId="15" xfId="0" applyNumberFormat="1" applyFont="1" applyFill="1" applyBorder="1" applyAlignment="1" applyProtection="1">
      <alignment horizontal="right"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2" fontId="11" fillId="0" borderId="15" xfId="0" applyNumberFormat="1" applyFont="1" applyFill="1" applyBorder="1" applyAlignment="1" applyProtection="1">
      <alignment horizontal="right" vertical="center"/>
      <protection locked="0"/>
    </xf>
    <xf numFmtId="182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182" fontId="9" fillId="0" borderId="21" xfId="0" applyNumberFormat="1" applyFont="1" applyFill="1" applyBorder="1" applyAlignment="1" applyProtection="1">
      <alignment horizontal="right" vertical="center"/>
      <protection/>
    </xf>
    <xf numFmtId="182" fontId="9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0" fillId="0" borderId="23" xfId="0" applyFill="1" applyBorder="1" applyAlignment="1">
      <alignment horizontal="distributed" vertical="center" indent="1"/>
    </xf>
    <xf numFmtId="182" fontId="9" fillId="0" borderId="21" xfId="0" applyNumberFormat="1" applyFont="1" applyFill="1" applyBorder="1" applyAlignment="1" applyProtection="1">
      <alignment horizontal="right" vertical="center"/>
      <protection locked="0"/>
    </xf>
    <xf numFmtId="182" fontId="18" fillId="0" borderId="23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182" fontId="9" fillId="0" borderId="1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 locked="0"/>
    </xf>
    <xf numFmtId="182" fontId="18" fillId="0" borderId="17" xfId="0" applyNumberFormat="1" applyFont="1" applyFill="1" applyBorder="1" applyAlignment="1">
      <alignment horizontal="right" vertical="center"/>
    </xf>
    <xf numFmtId="0" fontId="60" fillId="0" borderId="24" xfId="0" applyFont="1" applyFill="1" applyBorder="1" applyAlignment="1">
      <alignment vertical="center" wrapText="1"/>
    </xf>
    <xf numFmtId="0" fontId="61" fillId="0" borderId="24" xfId="0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182" fontId="9" fillId="0" borderId="15" xfId="0" applyNumberFormat="1" applyFont="1" applyFill="1" applyBorder="1" applyAlignment="1" applyProtection="1">
      <alignment horizontal="right" vertical="center"/>
      <protection locked="0"/>
    </xf>
    <xf numFmtId="182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ill="1" applyBorder="1" applyAlignment="1">
      <alignment horizontal="distributed" vertical="center" indent="1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182" fontId="0" fillId="0" borderId="13" xfId="0" applyNumberFormat="1" applyFill="1" applyBorder="1" applyAlignment="1">
      <alignment horizontal="right" vertical="center"/>
    </xf>
    <xf numFmtId="0" fontId="14" fillId="0" borderId="24" xfId="0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6.5"/>
  <cols>
    <col min="1" max="1" width="1.75390625" style="21" customWidth="1"/>
    <col min="2" max="2" width="20.875" style="36" customWidth="1"/>
    <col min="3" max="3" width="14.00390625" style="36" customWidth="1"/>
    <col min="4" max="4" width="8.50390625" style="36" customWidth="1"/>
    <col min="5" max="5" width="14.00390625" style="36" customWidth="1"/>
    <col min="6" max="6" width="8.50390625" style="36" bestFit="1" customWidth="1"/>
    <col min="7" max="7" width="14.125" style="36" customWidth="1"/>
    <col min="8" max="8" width="8.50390625" style="36" customWidth="1"/>
    <col min="9" max="10" width="9.00390625" style="36" customWidth="1"/>
    <col min="11" max="16384" width="9.00390625" style="21" customWidth="1"/>
  </cols>
  <sheetData>
    <row r="1" spans="1:8" ht="27" customHeight="1">
      <c r="A1" s="92" t="s">
        <v>57</v>
      </c>
      <c r="B1" s="92"/>
      <c r="C1" s="92"/>
      <c r="D1" s="92"/>
      <c r="E1" s="92"/>
      <c r="F1" s="92"/>
      <c r="G1" s="92"/>
      <c r="H1" s="92"/>
    </row>
    <row r="2" spans="2:8" ht="18" customHeight="1">
      <c r="B2" s="93"/>
      <c r="C2" s="93"/>
      <c r="D2" s="93"/>
      <c r="E2" s="93"/>
      <c r="F2" s="93"/>
      <c r="G2" s="93"/>
      <c r="H2" s="93"/>
    </row>
    <row r="3" spans="2:8" ht="19.5" customHeight="1" thickBot="1">
      <c r="B3" s="47"/>
      <c r="C3" s="113" t="s">
        <v>61</v>
      </c>
      <c r="D3" s="114"/>
      <c r="E3" s="114"/>
      <c r="F3" s="114"/>
      <c r="G3" s="48"/>
      <c r="H3" s="49" t="s">
        <v>0</v>
      </c>
    </row>
    <row r="4" spans="1:8" ht="15" customHeight="1">
      <c r="A4" s="109" t="s">
        <v>3</v>
      </c>
      <c r="B4" s="110"/>
      <c r="C4" s="101" t="s">
        <v>28</v>
      </c>
      <c r="D4" s="101"/>
      <c r="E4" s="101" t="s">
        <v>5</v>
      </c>
      <c r="F4" s="101"/>
      <c r="G4" s="101" t="s">
        <v>32</v>
      </c>
      <c r="H4" s="102"/>
    </row>
    <row r="5" spans="1:8" ht="15" customHeight="1">
      <c r="A5" s="111"/>
      <c r="B5" s="112"/>
      <c r="C5" s="40" t="s">
        <v>20</v>
      </c>
      <c r="D5" s="41" t="s">
        <v>1</v>
      </c>
      <c r="E5" s="40" t="s">
        <v>20</v>
      </c>
      <c r="F5" s="41" t="s">
        <v>1</v>
      </c>
      <c r="G5" s="40" t="s">
        <v>20</v>
      </c>
      <c r="H5" s="55" t="s">
        <v>1</v>
      </c>
    </row>
    <row r="6" spans="1:8" ht="15" customHeight="1">
      <c r="A6" s="94" t="s">
        <v>30</v>
      </c>
      <c r="B6" s="95"/>
      <c r="C6" s="81">
        <f>C7+C8</f>
        <v>56621449000</v>
      </c>
      <c r="D6" s="5">
        <f aca="true" t="shared" si="0" ref="D6:D18">C6/$C$6*100</f>
        <v>100</v>
      </c>
      <c r="E6" s="81">
        <f>E7+E8</f>
        <v>53002274480.66</v>
      </c>
      <c r="F6" s="5">
        <f aca="true" t="shared" si="1" ref="F6:F16">E6/$E$6*100</f>
        <v>100</v>
      </c>
      <c r="G6" s="81">
        <f>G7+G8</f>
        <v>-3619174519.3399963</v>
      </c>
      <c r="H6" s="56">
        <f>IF(C6=0,0,ABS(G6/C6*100))</f>
        <v>6.391879019803954</v>
      </c>
    </row>
    <row r="7" spans="1:8" ht="15" customHeight="1">
      <c r="A7" s="57"/>
      <c r="B7" s="6" t="s">
        <v>43</v>
      </c>
      <c r="C7" s="77">
        <v>55748088000</v>
      </c>
      <c r="D7" s="8">
        <f t="shared" si="0"/>
        <v>98.45754388941901</v>
      </c>
      <c r="E7" s="82">
        <v>52191421211.66</v>
      </c>
      <c r="F7" s="8">
        <f t="shared" si="1"/>
        <v>98.4701538246328</v>
      </c>
      <c r="G7" s="83">
        <f>E7-C7</f>
        <v>-3556666788.3399963</v>
      </c>
      <c r="H7" s="58">
        <f>IF(C7=0,0,ABS(G7/C7*100))</f>
        <v>6.379890173704247</v>
      </c>
    </row>
    <row r="8" spans="1:8" ht="15" customHeight="1">
      <c r="A8" s="57"/>
      <c r="B8" s="6" t="s">
        <v>44</v>
      </c>
      <c r="C8" s="77">
        <v>873361000</v>
      </c>
      <c r="D8" s="8">
        <f t="shared" si="0"/>
        <v>1.542456110580992</v>
      </c>
      <c r="E8" s="82">
        <v>810853269</v>
      </c>
      <c r="F8" s="8">
        <f t="shared" si="1"/>
        <v>1.5298461753671952</v>
      </c>
      <c r="G8" s="83">
        <f>E8-C8</f>
        <v>-62507731</v>
      </c>
      <c r="H8" s="59">
        <f>IF(C8=0,0,ABS(G8/C8*100))</f>
        <v>7.157147044578359</v>
      </c>
    </row>
    <row r="9" spans="1:8" ht="15" customHeight="1">
      <c r="A9" s="103" t="s">
        <v>45</v>
      </c>
      <c r="B9" s="104"/>
      <c r="C9" s="78">
        <f>C10</f>
        <v>51925494000</v>
      </c>
      <c r="D9" s="12">
        <f t="shared" si="0"/>
        <v>91.70640263904232</v>
      </c>
      <c r="E9" s="78">
        <f>E10</f>
        <v>46417568994.68</v>
      </c>
      <c r="F9" s="12">
        <f t="shared" si="1"/>
        <v>87.57656053348674</v>
      </c>
      <c r="G9" s="78">
        <f>G10</f>
        <v>-5507925005.32</v>
      </c>
      <c r="H9" s="61">
        <f>IF(C9=0,0,ABS(G9/C9*100))</f>
        <v>10.607361781324602</v>
      </c>
    </row>
    <row r="10" spans="1:8" ht="15" customHeight="1">
      <c r="A10" s="57"/>
      <c r="B10" s="6" t="s">
        <v>45</v>
      </c>
      <c r="C10" s="79">
        <v>51925494000</v>
      </c>
      <c r="D10" s="8">
        <f t="shared" si="0"/>
        <v>91.70640263904232</v>
      </c>
      <c r="E10" s="79">
        <v>46417568994.68</v>
      </c>
      <c r="F10" s="8">
        <f t="shared" si="1"/>
        <v>87.57656053348674</v>
      </c>
      <c r="G10" s="83">
        <f>E10-C10</f>
        <v>-5507925005.32</v>
      </c>
      <c r="H10" s="58">
        <f aca="true" t="shared" si="2" ref="H10:H18">IF(C10=0,0,ABS(G10/C10*100))</f>
        <v>10.607361781324602</v>
      </c>
    </row>
    <row r="11" spans="1:8" ht="15" customHeight="1">
      <c r="A11" s="103" t="s">
        <v>46</v>
      </c>
      <c r="B11" s="104"/>
      <c r="C11" s="78">
        <f>C12</f>
        <v>3469737000</v>
      </c>
      <c r="D11" s="12">
        <f t="shared" si="0"/>
        <v>6.1279551499997815</v>
      </c>
      <c r="E11" s="78">
        <f>E12</f>
        <v>4084411124.07</v>
      </c>
      <c r="F11" s="12">
        <f>E11/$E$6*100</f>
        <v>7.706105377723668</v>
      </c>
      <c r="G11" s="78">
        <f>G12</f>
        <v>614674124.0700002</v>
      </c>
      <c r="H11" s="61">
        <f>IF(C11=0,0,ABS(G11/C11*100))</f>
        <v>17.71529438888308</v>
      </c>
    </row>
    <row r="12" spans="1:8" ht="15" customHeight="1">
      <c r="A12" s="57"/>
      <c r="B12" s="6" t="s">
        <v>46</v>
      </c>
      <c r="C12" s="79">
        <v>3469737000</v>
      </c>
      <c r="D12" s="8">
        <f t="shared" si="0"/>
        <v>6.1279551499997815</v>
      </c>
      <c r="E12" s="79">
        <v>4084411124.07</v>
      </c>
      <c r="F12" s="8">
        <f t="shared" si="1"/>
        <v>7.706105377723668</v>
      </c>
      <c r="G12" s="83">
        <f>E12-C12</f>
        <v>614674124.0700002</v>
      </c>
      <c r="H12" s="58">
        <f t="shared" si="2"/>
        <v>17.71529438888308</v>
      </c>
    </row>
    <row r="13" spans="1:8" ht="15" customHeight="1">
      <c r="A13" s="103" t="s">
        <v>66</v>
      </c>
      <c r="B13" s="104"/>
      <c r="C13" s="80">
        <f>C6-C9-C11</f>
        <v>1226218000</v>
      </c>
      <c r="D13" s="12">
        <f t="shared" si="0"/>
        <v>2.1656422109579005</v>
      </c>
      <c r="E13" s="80">
        <f>E6-E9-E11</f>
        <v>2500294361.910003</v>
      </c>
      <c r="F13" s="12">
        <f t="shared" si="1"/>
        <v>4.717334088789596</v>
      </c>
      <c r="G13" s="80">
        <f>G6-G9-G11</f>
        <v>1274076361.9100032</v>
      </c>
      <c r="H13" s="61">
        <f t="shared" si="2"/>
        <v>103.90292443187126</v>
      </c>
    </row>
    <row r="14" spans="1:8" ht="15" customHeight="1">
      <c r="A14" s="103" t="s">
        <v>47</v>
      </c>
      <c r="B14" s="104"/>
      <c r="C14" s="78">
        <f>C15</f>
        <v>236366000</v>
      </c>
      <c r="D14" s="12">
        <f t="shared" si="0"/>
        <v>0.4174495781625087</v>
      </c>
      <c r="E14" s="78">
        <f>E15</f>
        <v>458596184.69</v>
      </c>
      <c r="F14" s="12">
        <f t="shared" si="1"/>
        <v>0.8652386886855904</v>
      </c>
      <c r="G14" s="78">
        <f>G15</f>
        <v>222230184.69</v>
      </c>
      <c r="H14" s="61">
        <f t="shared" si="2"/>
        <v>94.01952255823596</v>
      </c>
    </row>
    <row r="15" spans="1:8" ht="15" customHeight="1">
      <c r="A15" s="57"/>
      <c r="B15" s="6" t="s">
        <v>47</v>
      </c>
      <c r="C15" s="79">
        <v>236366000</v>
      </c>
      <c r="D15" s="8">
        <f t="shared" si="0"/>
        <v>0.4174495781625087</v>
      </c>
      <c r="E15" s="79">
        <v>458596184.69</v>
      </c>
      <c r="F15" s="8">
        <f>E15/$E$6*100</f>
        <v>0.8652386886855904</v>
      </c>
      <c r="G15" s="83">
        <f>E15-C15</f>
        <v>222230184.69</v>
      </c>
      <c r="H15" s="58">
        <f>IF(C15=0,0,ABS(G15/C15*100))</f>
        <v>94.01952255823596</v>
      </c>
    </row>
    <row r="16" spans="1:8" ht="15" customHeight="1">
      <c r="A16" s="103" t="s">
        <v>67</v>
      </c>
      <c r="B16" s="104"/>
      <c r="C16" s="78">
        <f>C6-C9-C11+C14</f>
        <v>1462584000</v>
      </c>
      <c r="D16" s="12">
        <f t="shared" si="0"/>
        <v>2.583091789120409</v>
      </c>
      <c r="E16" s="78">
        <f>E6-E9-E11+E14</f>
        <v>2958890546.6000032</v>
      </c>
      <c r="F16" s="12">
        <f t="shared" si="1"/>
        <v>5.582572777475186</v>
      </c>
      <c r="G16" s="78">
        <f>G6-G9-G11+G14</f>
        <v>1496306546.6000032</v>
      </c>
      <c r="H16" s="61">
        <f>IF(C16=0,0,ABS(G16/C16*100))</f>
        <v>102.30568272318057</v>
      </c>
    </row>
    <row r="17" spans="1:8" ht="15" customHeight="1">
      <c r="A17" s="103" t="s">
        <v>48</v>
      </c>
      <c r="B17" s="104"/>
      <c r="C17" s="80">
        <v>292517000</v>
      </c>
      <c r="D17" s="12">
        <f t="shared" si="0"/>
        <v>0.5166187110471158</v>
      </c>
      <c r="E17" s="80">
        <v>486063615</v>
      </c>
      <c r="F17" s="12">
        <f>E17/$E$6*100</f>
        <v>0.9170618049181262</v>
      </c>
      <c r="G17" s="84">
        <f>E17-C17</f>
        <v>193546615</v>
      </c>
      <c r="H17" s="61">
        <f>IF(C17=0,0,ABS(G17/C17*100))</f>
        <v>66.16593736432412</v>
      </c>
    </row>
    <row r="18" spans="1:8" ht="15" customHeight="1">
      <c r="A18" s="103" t="s">
        <v>68</v>
      </c>
      <c r="B18" s="104"/>
      <c r="C18" s="78">
        <f>C16-C17</f>
        <v>1170067000</v>
      </c>
      <c r="D18" s="12">
        <f t="shared" si="0"/>
        <v>2.0664730780732934</v>
      </c>
      <c r="E18" s="78">
        <f>E16-E17</f>
        <v>2472826931.6000032</v>
      </c>
      <c r="F18" s="12">
        <f>E18/$E$6*100</f>
        <v>4.66551097255706</v>
      </c>
      <c r="G18" s="78">
        <f>E18-C18</f>
        <v>1302759931.6000032</v>
      </c>
      <c r="H18" s="61">
        <f t="shared" si="2"/>
        <v>111.34062678462031</v>
      </c>
    </row>
    <row r="19" spans="1:8" ht="15" customHeight="1">
      <c r="A19" s="57"/>
      <c r="B19" s="6"/>
      <c r="C19" s="7"/>
      <c r="D19" s="13"/>
      <c r="E19" s="9"/>
      <c r="F19" s="13"/>
      <c r="G19" s="10"/>
      <c r="H19" s="62"/>
    </row>
    <row r="20" spans="1:8" ht="15" customHeight="1">
      <c r="A20" s="57"/>
      <c r="B20" s="6"/>
      <c r="C20" s="7"/>
      <c r="D20" s="13"/>
      <c r="E20" s="9"/>
      <c r="F20" s="13"/>
      <c r="G20" s="10"/>
      <c r="H20" s="62"/>
    </row>
    <row r="21" spans="1:8" ht="15" customHeight="1">
      <c r="A21" s="57"/>
      <c r="B21" s="6"/>
      <c r="C21" s="7"/>
      <c r="D21" s="13"/>
      <c r="E21" s="9"/>
      <c r="F21" s="13"/>
      <c r="G21" s="10"/>
      <c r="H21" s="62"/>
    </row>
    <row r="22" spans="1:8" ht="15" customHeight="1">
      <c r="A22" s="57"/>
      <c r="B22" s="6"/>
      <c r="C22" s="7"/>
      <c r="D22" s="13"/>
      <c r="E22" s="9"/>
      <c r="F22" s="13"/>
      <c r="G22" s="10"/>
      <c r="H22" s="62"/>
    </row>
    <row r="23" spans="1:8" ht="15" customHeight="1">
      <c r="A23" s="57"/>
      <c r="B23" s="6"/>
      <c r="C23" s="7"/>
      <c r="D23" s="13"/>
      <c r="E23" s="9"/>
      <c r="F23" s="13"/>
      <c r="G23" s="10"/>
      <c r="H23" s="62"/>
    </row>
    <row r="24" spans="1:8" ht="15" customHeight="1">
      <c r="A24" s="57"/>
      <c r="B24" s="6"/>
      <c r="C24" s="7"/>
      <c r="D24" s="13"/>
      <c r="E24" s="9"/>
      <c r="F24" s="13"/>
      <c r="G24" s="10"/>
      <c r="H24" s="62"/>
    </row>
    <row r="25" spans="1:8" ht="15" customHeight="1">
      <c r="A25" s="57"/>
      <c r="B25" s="6"/>
      <c r="C25" s="7"/>
      <c r="D25" s="13">
        <v>0</v>
      </c>
      <c r="E25" s="9"/>
      <c r="F25" s="13">
        <v>0</v>
      </c>
      <c r="G25" s="10">
        <v>0</v>
      </c>
      <c r="H25" s="62"/>
    </row>
    <row r="26" spans="1:8" ht="15" customHeight="1" thickBot="1">
      <c r="A26" s="107"/>
      <c r="B26" s="108"/>
      <c r="C26" s="24"/>
      <c r="D26" s="24"/>
      <c r="E26" s="24"/>
      <c r="F26" s="24"/>
      <c r="G26" s="25"/>
      <c r="H26" s="63"/>
    </row>
    <row r="27" spans="1:10" s="43" customFormat="1" ht="15" customHeight="1">
      <c r="A27" s="98"/>
      <c r="B27" s="99"/>
      <c r="C27" s="99"/>
      <c r="D27" s="99"/>
      <c r="E27" s="99"/>
      <c r="F27" s="99"/>
      <c r="G27" s="99"/>
      <c r="H27" s="99"/>
      <c r="I27" s="50"/>
      <c r="J27" s="50"/>
    </row>
    <row r="28" spans="1:10" s="43" customFormat="1" ht="15" customHeight="1">
      <c r="A28" s="42"/>
      <c r="B28" s="51"/>
      <c r="C28" s="51"/>
      <c r="D28" s="51"/>
      <c r="E28" s="51"/>
      <c r="F28" s="51"/>
      <c r="G28" s="51"/>
      <c r="H28" s="51"/>
      <c r="I28" s="50"/>
      <c r="J28" s="50"/>
    </row>
    <row r="29" spans="1:10" s="43" customFormat="1" ht="15" customHeight="1">
      <c r="A29" s="42"/>
      <c r="B29" s="51"/>
      <c r="C29" s="51"/>
      <c r="D29" s="51"/>
      <c r="E29" s="51"/>
      <c r="F29" s="51"/>
      <c r="G29" s="51"/>
      <c r="H29" s="51"/>
      <c r="I29" s="50"/>
      <c r="J29" s="50"/>
    </row>
    <row r="30" spans="1:10" s="43" customFormat="1" ht="15" customHeight="1">
      <c r="A30" s="42"/>
      <c r="B30" s="51"/>
      <c r="C30" s="51"/>
      <c r="D30" s="51"/>
      <c r="E30" s="51"/>
      <c r="F30" s="51"/>
      <c r="G30" s="51"/>
      <c r="H30" s="51"/>
      <c r="I30" s="50"/>
      <c r="J30" s="50"/>
    </row>
    <row r="31" spans="1:10" s="43" customFormat="1" ht="15" customHeight="1">
      <c r="A31" s="42"/>
      <c r="B31" s="51"/>
      <c r="C31" s="51"/>
      <c r="D31" s="51"/>
      <c r="E31" s="51"/>
      <c r="F31" s="51"/>
      <c r="G31" s="51"/>
      <c r="H31" s="51"/>
      <c r="I31" s="50"/>
      <c r="J31" s="50"/>
    </row>
    <row r="32" spans="1:10" s="43" customFormat="1" ht="15" customHeight="1">
      <c r="A32" s="42"/>
      <c r="B32" s="51"/>
      <c r="C32" s="51"/>
      <c r="D32" s="51"/>
      <c r="E32" s="51"/>
      <c r="F32" s="51"/>
      <c r="G32" s="51"/>
      <c r="H32" s="51"/>
      <c r="I32" s="50"/>
      <c r="J32" s="50"/>
    </row>
    <row r="33" spans="1:8" ht="27" customHeight="1">
      <c r="A33" s="92" t="s">
        <v>56</v>
      </c>
      <c r="B33" s="92"/>
      <c r="C33" s="92"/>
      <c r="D33" s="92"/>
      <c r="E33" s="92"/>
      <c r="F33" s="92"/>
      <c r="G33" s="92"/>
      <c r="H33" s="92"/>
    </row>
    <row r="34" spans="2:8" ht="18" customHeight="1">
      <c r="B34" s="93"/>
      <c r="C34" s="93"/>
      <c r="D34" s="93"/>
      <c r="E34" s="93"/>
      <c r="F34" s="93"/>
      <c r="G34" s="93"/>
      <c r="H34" s="93"/>
    </row>
    <row r="35" spans="2:8" ht="19.5" customHeight="1" thickBot="1">
      <c r="B35" s="47"/>
      <c r="C35" s="113" t="s">
        <v>61</v>
      </c>
      <c r="D35" s="114"/>
      <c r="E35" s="114"/>
      <c r="F35" s="114"/>
      <c r="G35" s="48"/>
      <c r="H35" s="49" t="s">
        <v>0</v>
      </c>
    </row>
    <row r="36" spans="1:8" ht="15" customHeight="1">
      <c r="A36" s="115" t="s">
        <v>4</v>
      </c>
      <c r="B36" s="116"/>
      <c r="C36" s="101" t="s">
        <v>28</v>
      </c>
      <c r="D36" s="101"/>
      <c r="E36" s="101" t="s">
        <v>5</v>
      </c>
      <c r="F36" s="101"/>
      <c r="G36" s="101" t="s">
        <v>32</v>
      </c>
      <c r="H36" s="102"/>
    </row>
    <row r="37" spans="1:8" ht="15" customHeight="1">
      <c r="A37" s="117"/>
      <c r="B37" s="118"/>
      <c r="C37" s="40" t="s">
        <v>20</v>
      </c>
      <c r="D37" s="41" t="s">
        <v>1</v>
      </c>
      <c r="E37" s="40" t="s">
        <v>20</v>
      </c>
      <c r="F37" s="41" t="s">
        <v>1</v>
      </c>
      <c r="G37" s="40" t="s">
        <v>20</v>
      </c>
      <c r="H37" s="55" t="s">
        <v>1</v>
      </c>
    </row>
    <row r="38" spans="1:8" ht="15" customHeight="1">
      <c r="A38" s="94" t="s">
        <v>21</v>
      </c>
      <c r="B38" s="95"/>
      <c r="C38" s="81">
        <f>C39+C40</f>
        <v>1889637000</v>
      </c>
      <c r="D38" s="5">
        <f aca="true" t="shared" si="3" ref="D38:D44">C38/$C$38*100</f>
        <v>100</v>
      </c>
      <c r="E38" s="81">
        <f>E39+E40</f>
        <v>3978482042.4399996</v>
      </c>
      <c r="F38" s="5">
        <f>E38/$E$38*100</f>
        <v>100</v>
      </c>
      <c r="G38" s="81">
        <f>G39+G40</f>
        <v>2088845042.4399998</v>
      </c>
      <c r="H38" s="64">
        <f aca="true" t="shared" si="4" ref="H38:H44">IF(C38=0,0,ABS(G38/C38*100))</f>
        <v>110.54213282445251</v>
      </c>
    </row>
    <row r="39" spans="1:8" ht="15" customHeight="1">
      <c r="A39" s="65"/>
      <c r="B39" s="14" t="s">
        <v>22</v>
      </c>
      <c r="C39" s="77">
        <v>1170067000</v>
      </c>
      <c r="D39" s="8">
        <f t="shared" si="3"/>
        <v>61.92019948804982</v>
      </c>
      <c r="E39" s="82">
        <v>2472826931.6</v>
      </c>
      <c r="F39" s="8">
        <f>E39/$E$38*100</f>
        <v>62.1550356447862</v>
      </c>
      <c r="G39" s="85">
        <f>E39-C39</f>
        <v>1302759931.6</v>
      </c>
      <c r="H39" s="58">
        <f t="shared" si="4"/>
        <v>111.34062678462003</v>
      </c>
    </row>
    <row r="40" spans="1:8" ht="15" customHeight="1">
      <c r="A40" s="65"/>
      <c r="B40" s="6" t="s">
        <v>23</v>
      </c>
      <c r="C40" s="77">
        <v>719570000</v>
      </c>
      <c r="D40" s="8">
        <f t="shared" si="3"/>
        <v>38.07980051195018</v>
      </c>
      <c r="E40" s="82">
        <v>1505655110.84</v>
      </c>
      <c r="F40" s="8">
        <f>E40/$E$38*100</f>
        <v>37.8449643552138</v>
      </c>
      <c r="G40" s="85">
        <f>E40-C40</f>
        <v>786085110.8399999</v>
      </c>
      <c r="H40" s="58">
        <f t="shared" si="4"/>
        <v>109.24373040010005</v>
      </c>
    </row>
    <row r="41" spans="1:8" ht="15" customHeight="1">
      <c r="A41" s="60" t="s">
        <v>24</v>
      </c>
      <c r="B41" s="72"/>
      <c r="C41" s="78">
        <f>SUM(C42:C43)</f>
        <v>836577000</v>
      </c>
      <c r="D41" s="12">
        <f t="shared" si="3"/>
        <v>44.27183633682025</v>
      </c>
      <c r="E41" s="78">
        <f>SUM(E42:E43)</f>
        <v>1232617399.53</v>
      </c>
      <c r="F41" s="11">
        <f>SUM(F42:F43)</f>
        <v>30.982102881983522</v>
      </c>
      <c r="G41" s="78">
        <f>SUM(G42:G43)</f>
        <v>396040399.53</v>
      </c>
      <c r="H41" s="66">
        <f t="shared" si="4"/>
        <v>47.34057947206294</v>
      </c>
    </row>
    <row r="42" spans="1:8" ht="15" customHeight="1">
      <c r="A42" s="60"/>
      <c r="B42" s="6" t="s">
        <v>37</v>
      </c>
      <c r="C42" s="85">
        <v>719570000</v>
      </c>
      <c r="D42" s="8">
        <f t="shared" si="3"/>
        <v>38.07980051195018</v>
      </c>
      <c r="E42" s="85">
        <v>985334706.53</v>
      </c>
      <c r="F42" s="8">
        <f>E42/$E$38*100</f>
        <v>24.766599321526535</v>
      </c>
      <c r="G42" s="85">
        <f>E42-C42</f>
        <v>265764706.52999997</v>
      </c>
      <c r="H42" s="58">
        <f t="shared" si="4"/>
        <v>36.93382249537918</v>
      </c>
    </row>
    <row r="43" spans="1:8" ht="15" customHeight="1">
      <c r="A43" s="60"/>
      <c r="B43" s="6" t="s">
        <v>40</v>
      </c>
      <c r="C43" s="85">
        <v>117007000</v>
      </c>
      <c r="D43" s="8">
        <f t="shared" si="3"/>
        <v>6.192035824870068</v>
      </c>
      <c r="E43" s="85">
        <v>247282693</v>
      </c>
      <c r="F43" s="8">
        <f>E43/$E$38*100</f>
        <v>6.215503560456987</v>
      </c>
      <c r="G43" s="85">
        <f>E43-C43</f>
        <v>130275693</v>
      </c>
      <c r="H43" s="58">
        <f t="shared" si="4"/>
        <v>111.34008478125241</v>
      </c>
    </row>
    <row r="44" spans="1:8" ht="15" customHeight="1">
      <c r="A44" s="103" t="s">
        <v>25</v>
      </c>
      <c r="B44" s="104"/>
      <c r="C44" s="78">
        <f>C38-C41</f>
        <v>1053060000</v>
      </c>
      <c r="D44" s="12">
        <f t="shared" si="3"/>
        <v>55.72816366317975</v>
      </c>
      <c r="E44" s="78">
        <f>E38-E41</f>
        <v>2745864642.91</v>
      </c>
      <c r="F44" s="12">
        <f>E44/$E$38*100</f>
        <v>69.01789711801648</v>
      </c>
      <c r="G44" s="78">
        <f>G38-G41</f>
        <v>1692804642.9099998</v>
      </c>
      <c r="H44" s="61">
        <f t="shared" si="4"/>
        <v>160.75101541317682</v>
      </c>
    </row>
    <row r="45" spans="1:8" ht="15" customHeight="1">
      <c r="A45" s="103"/>
      <c r="B45" s="104"/>
      <c r="C45" s="11"/>
      <c r="D45" s="12"/>
      <c r="E45" s="11"/>
      <c r="F45" s="12"/>
      <c r="G45" s="11"/>
      <c r="H45" s="61"/>
    </row>
    <row r="46" spans="1:8" ht="15" customHeight="1">
      <c r="A46" s="96" t="s">
        <v>26</v>
      </c>
      <c r="B46" s="97"/>
      <c r="C46" s="34">
        <f>C49</f>
        <v>0</v>
      </c>
      <c r="D46" s="23" t="e">
        <f>C46/$C$46*100</f>
        <v>#DIV/0!</v>
      </c>
      <c r="E46" s="34">
        <f>E49</f>
        <v>0</v>
      </c>
      <c r="F46" s="23" t="e">
        <f>E46/$E$46*100</f>
        <v>#DIV/0!</v>
      </c>
      <c r="G46" s="34">
        <f>E46-C46</f>
        <v>0</v>
      </c>
      <c r="H46" s="67">
        <f>IF(C46=0,0,ABS(G46/C46*100))</f>
        <v>0</v>
      </c>
    </row>
    <row r="47" spans="1:8" ht="15" customHeight="1">
      <c r="A47" s="52"/>
      <c r="B47" s="33"/>
      <c r="C47" s="34"/>
      <c r="D47" s="23"/>
      <c r="E47" s="34"/>
      <c r="F47" s="23"/>
      <c r="G47" s="34"/>
      <c r="H47" s="67"/>
    </row>
    <row r="48" spans="1:8" ht="15" customHeight="1">
      <c r="A48" s="52"/>
      <c r="B48" s="33"/>
      <c r="C48" s="34"/>
      <c r="D48" s="23"/>
      <c r="E48" s="34"/>
      <c r="F48" s="23"/>
      <c r="G48" s="34"/>
      <c r="H48" s="67"/>
    </row>
    <row r="49" spans="1:8" ht="15" customHeight="1">
      <c r="A49" s="68"/>
      <c r="B49" s="35" t="s">
        <v>27</v>
      </c>
      <c r="C49" s="26"/>
      <c r="D49" s="22" t="e">
        <f>C49/$C$46*100</f>
        <v>#DIV/0!</v>
      </c>
      <c r="E49" s="26"/>
      <c r="F49" s="22" t="e">
        <f>E49/$E$49*100</f>
        <v>#DIV/0!</v>
      </c>
      <c r="G49" s="27">
        <f>E49-C49</f>
        <v>0</v>
      </c>
      <c r="H49" s="69">
        <f>IF(C49=0,0,ABS(G49/C49*100))</f>
        <v>0</v>
      </c>
    </row>
    <row r="50" spans="1:8" ht="15" customHeight="1" thickBot="1">
      <c r="A50" s="70"/>
      <c r="B50" s="28" t="s">
        <v>7</v>
      </c>
      <c r="C50" s="29"/>
      <c r="D50" s="45" t="e">
        <f>C50/#REF!*100</f>
        <v>#REF!</v>
      </c>
      <c r="E50" s="31"/>
      <c r="F50" s="30"/>
      <c r="G50" s="32">
        <f>E50-C50</f>
        <v>0</v>
      </c>
      <c r="H50" s="71">
        <f>IF(C50=0,0,ABS(G50/C50*100))</f>
        <v>0</v>
      </c>
    </row>
    <row r="51" spans="1:10" s="74" customFormat="1" ht="17.25" thickBot="1">
      <c r="A51" s="105" t="s">
        <v>82</v>
      </c>
      <c r="B51" s="106"/>
      <c r="C51" s="106"/>
      <c r="D51" s="106"/>
      <c r="E51" s="106"/>
      <c r="F51" s="106"/>
      <c r="G51" s="106"/>
      <c r="H51" s="106"/>
      <c r="I51" s="73"/>
      <c r="J51" s="73"/>
    </row>
    <row r="52" spans="2:8" ht="16.5">
      <c r="B52" s="100"/>
      <c r="C52" s="100"/>
      <c r="D52" s="100"/>
      <c r="E52" s="100"/>
      <c r="F52" s="100"/>
      <c r="G52" s="100"/>
      <c r="H52" s="100"/>
    </row>
    <row r="53" spans="2:8" ht="16.5">
      <c r="B53" s="91"/>
      <c r="C53" s="91"/>
      <c r="D53" s="91"/>
      <c r="E53" s="91"/>
      <c r="F53" s="91"/>
      <c r="G53" s="91"/>
      <c r="H53" s="91"/>
    </row>
  </sheetData>
  <sheetProtection/>
  <mergeCells count="31">
    <mergeCell ref="A13:B13"/>
    <mergeCell ref="A17:B17"/>
    <mergeCell ref="A18:B18"/>
    <mergeCell ref="A36:B37"/>
    <mergeCell ref="A1:H1"/>
    <mergeCell ref="B2:H2"/>
    <mergeCell ref="A4:B5"/>
    <mergeCell ref="C4:D4"/>
    <mergeCell ref="E4:F4"/>
    <mergeCell ref="A9:B9"/>
    <mergeCell ref="C3:F3"/>
    <mergeCell ref="G4:H4"/>
    <mergeCell ref="A6:B6"/>
    <mergeCell ref="E36:F36"/>
    <mergeCell ref="A45:B45"/>
    <mergeCell ref="A14:B14"/>
    <mergeCell ref="A51:H51"/>
    <mergeCell ref="A26:B26"/>
    <mergeCell ref="A44:B44"/>
    <mergeCell ref="A16:B16"/>
    <mergeCell ref="A11:B11"/>
    <mergeCell ref="C36:D36"/>
    <mergeCell ref="B53:H53"/>
    <mergeCell ref="A33:H33"/>
    <mergeCell ref="B34:H34"/>
    <mergeCell ref="A38:B38"/>
    <mergeCell ref="A46:B46"/>
    <mergeCell ref="A27:H27"/>
    <mergeCell ref="B52:H52"/>
    <mergeCell ref="G36:H36"/>
    <mergeCell ref="C35:F35"/>
  </mergeCells>
  <dataValidations count="1">
    <dataValidation type="decimal" operator="greaterThanOrEqual" allowBlank="1" showInputMessage="1" showErrorMessage="1" sqref="G6 C6:C8 E6:F8 D6:D18 C19:F25 F9:F18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A27" sqref="A27:I27"/>
    </sheetView>
  </sheetViews>
  <sheetFormatPr defaultColWidth="9.00390625" defaultRowHeight="16.5"/>
  <cols>
    <col min="1" max="1" width="1.75390625" style="21" customWidth="1"/>
    <col min="2" max="2" width="19.75390625" style="21" customWidth="1"/>
    <col min="3" max="3" width="10.375" style="21" customWidth="1"/>
    <col min="4" max="4" width="5.50390625" style="21" customWidth="1"/>
    <col min="5" max="5" width="9.375" style="21" customWidth="1"/>
    <col min="6" max="6" width="4.50390625" style="21" customWidth="1"/>
    <col min="7" max="7" width="11.00390625" style="21" customWidth="1"/>
    <col min="8" max="8" width="3.50390625" style="21" customWidth="1"/>
    <col min="9" max="9" width="13.25390625" style="21" customWidth="1"/>
    <col min="10" max="10" width="1.75390625" style="21" customWidth="1"/>
    <col min="11" max="11" width="9.25390625" style="21" customWidth="1"/>
    <col min="12" max="12" width="13.00390625" style="21" customWidth="1"/>
    <col min="13" max="16384" width="9.00390625" style="21" customWidth="1"/>
  </cols>
  <sheetData>
    <row r="1" spans="2:11" ht="27" customHeight="1">
      <c r="B1" s="92" t="s">
        <v>55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8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9.5" customHeight="1" thickBot="1">
      <c r="B3" s="1"/>
      <c r="C3" s="189" t="s">
        <v>61</v>
      </c>
      <c r="D3" s="190"/>
      <c r="E3" s="190"/>
      <c r="F3" s="190"/>
      <c r="G3" s="190"/>
      <c r="H3" s="190"/>
      <c r="I3" s="191" t="s">
        <v>0</v>
      </c>
      <c r="J3" s="191"/>
      <c r="K3" s="191"/>
    </row>
    <row r="4" spans="1:11" ht="15" customHeight="1">
      <c r="A4" s="109" t="s">
        <v>4</v>
      </c>
      <c r="B4" s="109"/>
      <c r="C4" s="110"/>
      <c r="D4" s="192" t="s">
        <v>29</v>
      </c>
      <c r="E4" s="110"/>
      <c r="F4" s="192" t="s">
        <v>6</v>
      </c>
      <c r="G4" s="110"/>
      <c r="H4" s="194" t="s">
        <v>33</v>
      </c>
      <c r="I4" s="195"/>
      <c r="J4" s="195"/>
      <c r="K4" s="195"/>
    </row>
    <row r="5" spans="1:11" ht="15" customHeight="1">
      <c r="A5" s="111"/>
      <c r="B5" s="111"/>
      <c r="C5" s="112"/>
      <c r="D5" s="193"/>
      <c r="E5" s="112"/>
      <c r="F5" s="193"/>
      <c r="G5" s="112"/>
      <c r="H5" s="196" t="s">
        <v>8</v>
      </c>
      <c r="I5" s="197"/>
      <c r="J5" s="198" t="s">
        <v>1</v>
      </c>
      <c r="K5" s="199"/>
    </row>
    <row r="6" spans="1:11" ht="15" customHeight="1">
      <c r="A6" s="184" t="s">
        <v>49</v>
      </c>
      <c r="B6" s="184"/>
      <c r="C6" s="185"/>
      <c r="D6" s="182"/>
      <c r="E6" s="183"/>
      <c r="F6" s="182"/>
      <c r="G6" s="183"/>
      <c r="H6" s="182"/>
      <c r="I6" s="183"/>
      <c r="J6" s="186"/>
      <c r="K6" s="187"/>
    </row>
    <row r="7" spans="1:11" ht="15" customHeight="1">
      <c r="A7" s="15"/>
      <c r="B7" s="133" t="s">
        <v>65</v>
      </c>
      <c r="C7" s="134"/>
      <c r="D7" s="129">
        <v>1462584000</v>
      </c>
      <c r="E7" s="130"/>
      <c r="F7" s="129">
        <v>2958890546.6</v>
      </c>
      <c r="G7" s="130"/>
      <c r="H7" s="119">
        <f>F7-D7</f>
        <v>1496306546.6</v>
      </c>
      <c r="I7" s="120"/>
      <c r="J7" s="125">
        <f aca="true" t="shared" si="0" ref="J7:J12">IF(D7=0,0,ABS(H7/D7*100))</f>
        <v>102.30568272318035</v>
      </c>
      <c r="K7" s="126">
        <f aca="true" t="shared" si="1" ref="K7:K12">IF(F7=0,0,ABS(J7/F7*100))</f>
        <v>3.457569014870716E-06</v>
      </c>
    </row>
    <row r="8" spans="1:11" ht="15" customHeight="1">
      <c r="A8" s="15"/>
      <c r="B8" s="16" t="s">
        <v>60</v>
      </c>
      <c r="C8" s="20"/>
      <c r="D8" s="129">
        <v>-74800000</v>
      </c>
      <c r="E8" s="130"/>
      <c r="F8" s="129">
        <v>-95596613</v>
      </c>
      <c r="G8" s="130"/>
      <c r="H8" s="119">
        <f>F8-D8</f>
        <v>-20796613</v>
      </c>
      <c r="I8" s="120"/>
      <c r="J8" s="125">
        <f t="shared" si="0"/>
        <v>27.802958556149733</v>
      </c>
      <c r="K8" s="126">
        <f t="shared" si="1"/>
        <v>2.908362303186383E-05</v>
      </c>
    </row>
    <row r="9" spans="1:11" ht="15" customHeight="1">
      <c r="A9" s="15"/>
      <c r="B9" s="16" t="s">
        <v>50</v>
      </c>
      <c r="C9" s="20"/>
      <c r="D9" s="129">
        <f>D7+D8</f>
        <v>1387784000</v>
      </c>
      <c r="E9" s="130"/>
      <c r="F9" s="129">
        <f>F7+F8</f>
        <v>2863293933.6</v>
      </c>
      <c r="G9" s="130"/>
      <c r="H9" s="119">
        <f>F9-D9</f>
        <v>1475509933.6</v>
      </c>
      <c r="I9" s="120"/>
      <c r="J9" s="125">
        <f t="shared" si="0"/>
        <v>106.32129593654342</v>
      </c>
      <c r="K9" s="126">
        <f t="shared" si="1"/>
        <v>3.7132511855975046E-06</v>
      </c>
    </row>
    <row r="10" spans="1:11" ht="15" customHeight="1">
      <c r="A10" s="15"/>
      <c r="B10" s="133" t="s">
        <v>51</v>
      </c>
      <c r="C10" s="134"/>
      <c r="D10" s="129">
        <v>5248419000</v>
      </c>
      <c r="E10" s="130"/>
      <c r="F10" s="129">
        <v>-4006332154.98</v>
      </c>
      <c r="G10" s="130"/>
      <c r="H10" s="119">
        <f>F10-D10</f>
        <v>-9254751154.98</v>
      </c>
      <c r="I10" s="120"/>
      <c r="J10" s="125">
        <f t="shared" si="0"/>
        <v>176.33407612806826</v>
      </c>
      <c r="K10" s="126">
        <f t="shared" si="1"/>
        <v>4.4013843412578594E-06</v>
      </c>
    </row>
    <row r="11" spans="1:11" ht="15" customHeight="1">
      <c r="A11" s="15"/>
      <c r="B11" s="133" t="s">
        <v>52</v>
      </c>
      <c r="C11" s="134"/>
      <c r="D11" s="129">
        <v>-292517000</v>
      </c>
      <c r="E11" s="130"/>
      <c r="F11" s="129">
        <v>-332333986</v>
      </c>
      <c r="G11" s="130"/>
      <c r="H11" s="119">
        <f>F11-D11</f>
        <v>-39816986</v>
      </c>
      <c r="I11" s="120"/>
      <c r="J11" s="125">
        <f t="shared" si="0"/>
        <v>13.611853670043109</v>
      </c>
      <c r="K11" s="126">
        <f t="shared" si="1"/>
        <v>4.095835588131245E-06</v>
      </c>
    </row>
    <row r="12" spans="1:11" ht="15" customHeight="1">
      <c r="A12" s="15"/>
      <c r="B12" s="15" t="s">
        <v>69</v>
      </c>
      <c r="C12" s="17"/>
      <c r="D12" s="127">
        <f>SUM(D9:E11)</f>
        <v>6343686000</v>
      </c>
      <c r="E12" s="128"/>
      <c r="F12" s="127">
        <f>SUM(F9:G11)</f>
        <v>-1475372207.38</v>
      </c>
      <c r="G12" s="128"/>
      <c r="H12" s="127">
        <f>SUM(H9:I11)</f>
        <v>-7819058207.379999</v>
      </c>
      <c r="I12" s="128"/>
      <c r="J12" s="123">
        <f t="shared" si="0"/>
        <v>123.2573334711081</v>
      </c>
      <c r="K12" s="124">
        <f t="shared" si="1"/>
        <v>8.354321225149775E-06</v>
      </c>
    </row>
    <row r="13" spans="1:11" ht="15" customHeight="1">
      <c r="A13" s="135" t="s">
        <v>53</v>
      </c>
      <c r="B13" s="135"/>
      <c r="C13" s="136"/>
      <c r="D13" s="127"/>
      <c r="E13" s="128"/>
      <c r="F13" s="127"/>
      <c r="G13" s="128"/>
      <c r="H13" s="127"/>
      <c r="I13" s="128"/>
      <c r="J13" s="121"/>
      <c r="K13" s="122"/>
    </row>
    <row r="14" spans="1:11" s="36" customFormat="1" ht="15" customHeight="1">
      <c r="A14" s="15"/>
      <c r="B14" s="131" t="s">
        <v>70</v>
      </c>
      <c r="C14" s="132"/>
      <c r="D14" s="129"/>
      <c r="E14" s="130"/>
      <c r="F14" s="129">
        <v>152726168</v>
      </c>
      <c r="G14" s="130"/>
      <c r="H14" s="119">
        <f aca="true" t="shared" si="2" ref="H14:H20">F14-D14</f>
        <v>152726168</v>
      </c>
      <c r="I14" s="120"/>
      <c r="J14" s="121">
        <f aca="true" t="shared" si="3" ref="J14:J21">IF(D14=0,0,ABS(H14/D14*100))</f>
        <v>0</v>
      </c>
      <c r="K14" s="122">
        <f aca="true" t="shared" si="4" ref="K14:K21">IF(F14=0,0,ABS(J14/F14*100))</f>
        <v>0</v>
      </c>
    </row>
    <row r="15" spans="1:11" ht="15" customHeight="1">
      <c r="A15" s="15"/>
      <c r="B15" s="131" t="s">
        <v>71</v>
      </c>
      <c r="C15" s="132"/>
      <c r="D15" s="129"/>
      <c r="E15" s="130"/>
      <c r="F15" s="129">
        <v>6000000000</v>
      </c>
      <c r="G15" s="130"/>
      <c r="H15" s="119">
        <f t="shared" si="2"/>
        <v>6000000000</v>
      </c>
      <c r="I15" s="120"/>
      <c r="J15" s="121">
        <f t="shared" si="3"/>
        <v>0</v>
      </c>
      <c r="K15" s="122">
        <f t="shared" si="4"/>
        <v>0</v>
      </c>
    </row>
    <row r="16" spans="1:11" ht="15" customHeight="1" hidden="1">
      <c r="A16" s="15"/>
      <c r="B16" s="131" t="s">
        <v>54</v>
      </c>
      <c r="C16" s="132"/>
      <c r="D16" s="129">
        <v>0</v>
      </c>
      <c r="E16" s="130"/>
      <c r="F16" s="129"/>
      <c r="G16" s="130"/>
      <c r="H16" s="119">
        <f t="shared" si="2"/>
        <v>0</v>
      </c>
      <c r="I16" s="120"/>
      <c r="J16" s="121">
        <f t="shared" si="3"/>
        <v>0</v>
      </c>
      <c r="K16" s="122">
        <f t="shared" si="4"/>
        <v>0</v>
      </c>
    </row>
    <row r="17" spans="1:11" ht="15" customHeight="1">
      <c r="A17" s="15"/>
      <c r="B17" s="131" t="s">
        <v>72</v>
      </c>
      <c r="C17" s="132"/>
      <c r="D17" s="129">
        <v>-6357578000</v>
      </c>
      <c r="E17" s="130"/>
      <c r="F17" s="129">
        <f>-3330049760+10652844</f>
        <v>-3319396916</v>
      </c>
      <c r="G17" s="130"/>
      <c r="H17" s="119">
        <f t="shared" si="2"/>
        <v>3038181084</v>
      </c>
      <c r="I17" s="120"/>
      <c r="J17" s="121">
        <f t="shared" si="3"/>
        <v>47.78834147217698</v>
      </c>
      <c r="K17" s="122">
        <f t="shared" si="4"/>
        <v>1.4396693942152526E-06</v>
      </c>
    </row>
    <row r="18" spans="1:11" ht="15" customHeight="1">
      <c r="A18" s="15"/>
      <c r="B18" s="131" t="s">
        <v>73</v>
      </c>
      <c r="C18" s="132"/>
      <c r="D18" s="129">
        <v>-6200000</v>
      </c>
      <c r="E18" s="130"/>
      <c r="F18" s="129">
        <v>-619989537</v>
      </c>
      <c r="G18" s="130"/>
      <c r="H18" s="119">
        <f t="shared" si="2"/>
        <v>-613789537</v>
      </c>
      <c r="I18" s="120"/>
      <c r="J18" s="121">
        <f t="shared" si="3"/>
        <v>9899.831241935482</v>
      </c>
      <c r="K18" s="122">
        <f t="shared" si="4"/>
        <v>0.0015967739213533668</v>
      </c>
    </row>
    <row r="19" spans="1:11" ht="15" customHeight="1">
      <c r="A19" s="15"/>
      <c r="B19" s="131" t="s">
        <v>74</v>
      </c>
      <c r="C19" s="132"/>
      <c r="D19" s="129">
        <v>-800000</v>
      </c>
      <c r="E19" s="130"/>
      <c r="F19" s="129">
        <v>-55904105</v>
      </c>
      <c r="G19" s="130"/>
      <c r="H19" s="119">
        <f t="shared" si="2"/>
        <v>-55104105</v>
      </c>
      <c r="I19" s="120"/>
      <c r="J19" s="121">
        <f t="shared" si="3"/>
        <v>6888.013125</v>
      </c>
      <c r="K19" s="122">
        <f t="shared" si="4"/>
        <v>0.012321122259268796</v>
      </c>
    </row>
    <row r="20" spans="1:11" ht="15" customHeight="1">
      <c r="A20" s="15"/>
      <c r="B20" s="131" t="s">
        <v>63</v>
      </c>
      <c r="C20" s="132"/>
      <c r="D20" s="129">
        <v>74800000</v>
      </c>
      <c r="E20" s="130"/>
      <c r="F20" s="119">
        <v>95596613</v>
      </c>
      <c r="G20" s="120"/>
      <c r="H20" s="119">
        <f t="shared" si="2"/>
        <v>20796613</v>
      </c>
      <c r="I20" s="120"/>
      <c r="J20" s="121">
        <f t="shared" si="3"/>
        <v>27.802958556149733</v>
      </c>
      <c r="K20" s="122">
        <f t="shared" si="4"/>
        <v>2.908362303186383E-05</v>
      </c>
    </row>
    <row r="21" spans="1:11" ht="15" customHeight="1">
      <c r="A21" s="15"/>
      <c r="B21" s="15" t="s">
        <v>75</v>
      </c>
      <c r="C21" s="17"/>
      <c r="D21" s="127">
        <f>SUM(D14:E20)</f>
        <v>-6289778000</v>
      </c>
      <c r="E21" s="128"/>
      <c r="F21" s="127">
        <f>SUM(F14:G20)</f>
        <v>2253032223</v>
      </c>
      <c r="G21" s="128"/>
      <c r="H21" s="127">
        <f>SUM(H14:I20)</f>
        <v>8542810223</v>
      </c>
      <c r="I21" s="128"/>
      <c r="J21" s="123">
        <f t="shared" si="3"/>
        <v>135.82053647998387</v>
      </c>
      <c r="K21" s="124">
        <f t="shared" si="4"/>
        <v>6.028344161857283E-06</v>
      </c>
    </row>
    <row r="22" spans="1:11" ht="15" customHeight="1">
      <c r="A22" s="135" t="s">
        <v>31</v>
      </c>
      <c r="B22" s="135"/>
      <c r="C22" s="136"/>
      <c r="D22" s="129"/>
      <c r="E22" s="130"/>
      <c r="F22" s="129"/>
      <c r="G22" s="130"/>
      <c r="H22" s="119"/>
      <c r="I22" s="120"/>
      <c r="J22" s="121"/>
      <c r="K22" s="122"/>
    </row>
    <row r="23" spans="1:11" ht="15" customHeight="1">
      <c r="A23" s="15"/>
      <c r="B23" s="16" t="s">
        <v>76</v>
      </c>
      <c r="C23" s="17"/>
      <c r="D23" s="129">
        <v>35908000</v>
      </c>
      <c r="E23" s="130"/>
      <c r="F23" s="119">
        <v>477531713.06</v>
      </c>
      <c r="G23" s="181"/>
      <c r="H23" s="119">
        <f>F23-D23</f>
        <v>441623713.06</v>
      </c>
      <c r="I23" s="120"/>
      <c r="J23" s="121">
        <f aca="true" t="shared" si="5" ref="J23:J29">IF(D23=0,0,ABS(H23/D23*100))</f>
        <v>1229.8755515762505</v>
      </c>
      <c r="K23" s="122">
        <f aca="true" t="shared" si="6" ref="K23:K29">IF(F23=0,0,ABS(J23/F23*100))</f>
        <v>0.0002575484555141412</v>
      </c>
    </row>
    <row r="24" spans="1:11" ht="15" customHeight="1">
      <c r="A24" s="15"/>
      <c r="B24" s="16" t="s">
        <v>77</v>
      </c>
      <c r="C24" s="17"/>
      <c r="D24" s="129">
        <v>-117007000</v>
      </c>
      <c r="E24" s="130"/>
      <c r="F24" s="119">
        <v>-168618242</v>
      </c>
      <c r="G24" s="181"/>
      <c r="H24" s="119">
        <f>F24-D24</f>
        <v>-51611242</v>
      </c>
      <c r="I24" s="120"/>
      <c r="J24" s="121">
        <f t="shared" si="5"/>
        <v>44.109533617646804</v>
      </c>
      <c r="K24" s="122">
        <f t="shared" si="6"/>
        <v>2.615940784013559E-05</v>
      </c>
    </row>
    <row r="25" spans="1:11" ht="15" customHeight="1">
      <c r="A25" s="15"/>
      <c r="B25" s="133" t="s">
        <v>78</v>
      </c>
      <c r="C25" s="134"/>
      <c r="D25" s="129">
        <v>800000</v>
      </c>
      <c r="E25" s="130"/>
      <c r="F25" s="119">
        <v>0</v>
      </c>
      <c r="G25" s="120"/>
      <c r="H25" s="119">
        <f>F25-D25</f>
        <v>-800000</v>
      </c>
      <c r="I25" s="120"/>
      <c r="J25" s="121">
        <f>IF(D25=0,0,ABS(H25/D25*100))</f>
        <v>100</v>
      </c>
      <c r="K25" s="122">
        <f>IF(F25=0,0,ABS(J25/F25*100))</f>
        <v>0</v>
      </c>
    </row>
    <row r="26" spans="1:11" ht="15" customHeight="1">
      <c r="A26" s="15"/>
      <c r="B26" s="15" t="s">
        <v>79</v>
      </c>
      <c r="C26" s="17"/>
      <c r="D26" s="169">
        <f>SUM(D23:E25)</f>
        <v>-80299000</v>
      </c>
      <c r="E26" s="170"/>
      <c r="F26" s="169">
        <f>SUM(F23:G25)</f>
        <v>308913471.06</v>
      </c>
      <c r="G26" s="170"/>
      <c r="H26" s="169">
        <f>SUM(H23:I25)</f>
        <v>389212471.06</v>
      </c>
      <c r="I26" s="170"/>
      <c r="J26" s="123">
        <f>IF(D26=0,0,ABS(H26/D26*100))</f>
        <v>484.70400759660765</v>
      </c>
      <c r="K26" s="124">
        <f t="shared" si="6"/>
        <v>0.000156906076621846</v>
      </c>
    </row>
    <row r="27" spans="1:12" ht="15" customHeight="1">
      <c r="A27" s="135" t="s">
        <v>80</v>
      </c>
      <c r="B27" s="135"/>
      <c r="C27" s="136"/>
      <c r="D27" s="127">
        <f>D12+D21+D26</f>
        <v>-26391000</v>
      </c>
      <c r="E27" s="128"/>
      <c r="F27" s="127">
        <f>F12+F21+F26</f>
        <v>1086573486.6799998</v>
      </c>
      <c r="G27" s="128"/>
      <c r="H27" s="127">
        <f>F27-D27</f>
        <v>1112964486.6799998</v>
      </c>
      <c r="I27" s="128"/>
      <c r="J27" s="123">
        <f t="shared" si="5"/>
        <v>4217.2122567541965</v>
      </c>
      <c r="K27" s="124">
        <f t="shared" si="6"/>
        <v>0.00038812029820825013</v>
      </c>
      <c r="L27" s="76"/>
    </row>
    <row r="28" spans="1:11" ht="15" customHeight="1">
      <c r="A28" s="135" t="s">
        <v>9</v>
      </c>
      <c r="B28" s="135"/>
      <c r="C28" s="136"/>
      <c r="D28" s="169">
        <v>27614263000</v>
      </c>
      <c r="E28" s="170"/>
      <c r="F28" s="169">
        <v>31770489660.71</v>
      </c>
      <c r="G28" s="170"/>
      <c r="H28" s="127">
        <f>F28-D28</f>
        <v>4156226660.709999</v>
      </c>
      <c r="I28" s="128"/>
      <c r="J28" s="123">
        <f t="shared" si="5"/>
        <v>15.051014255604066</v>
      </c>
      <c r="K28" s="124">
        <f t="shared" si="6"/>
        <v>4.737419667225774E-08</v>
      </c>
    </row>
    <row r="29" spans="1:11" ht="15" customHeight="1" thickBot="1">
      <c r="A29" s="201" t="s">
        <v>10</v>
      </c>
      <c r="B29" s="201"/>
      <c r="C29" s="202"/>
      <c r="D29" s="153">
        <f>D27+D28</f>
        <v>27587872000</v>
      </c>
      <c r="E29" s="154"/>
      <c r="F29" s="153">
        <f>F27+F28</f>
        <v>32857063147.39</v>
      </c>
      <c r="G29" s="154"/>
      <c r="H29" s="153">
        <f>H27+H28</f>
        <v>5269191147.389999</v>
      </c>
      <c r="I29" s="154"/>
      <c r="J29" s="176">
        <f t="shared" si="5"/>
        <v>19.09966505350612</v>
      </c>
      <c r="K29" s="177">
        <f t="shared" si="6"/>
        <v>5.812955639957523E-08</v>
      </c>
    </row>
    <row r="30" spans="1:11" ht="15" customHeight="1">
      <c r="A30" s="180" t="s">
        <v>83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5" customHeight="1">
      <c r="A31" s="90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5" customHeight="1">
      <c r="A32" s="90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2:11" ht="27" customHeight="1">
      <c r="B36" s="92" t="s">
        <v>39</v>
      </c>
      <c r="C36" s="92"/>
      <c r="D36" s="92"/>
      <c r="E36" s="92"/>
      <c r="F36" s="92"/>
      <c r="G36" s="92"/>
      <c r="H36" s="92"/>
      <c r="I36" s="92"/>
      <c r="J36" s="92"/>
      <c r="K36" s="92"/>
    </row>
    <row r="37" spans="2:11" ht="18" customHeight="1">
      <c r="B37" s="188"/>
      <c r="C37" s="188"/>
      <c r="D37" s="188"/>
      <c r="E37" s="188"/>
      <c r="F37" s="188"/>
      <c r="G37" s="188"/>
      <c r="H37" s="188"/>
      <c r="I37" s="188"/>
      <c r="J37" s="188"/>
      <c r="K37" s="188"/>
    </row>
    <row r="38" spans="3:11" ht="19.5" customHeight="1" thickBot="1">
      <c r="C38" s="200" t="s">
        <v>62</v>
      </c>
      <c r="D38" s="200"/>
      <c r="E38" s="200"/>
      <c r="F38" s="200"/>
      <c r="G38" s="200"/>
      <c r="H38" s="200"/>
      <c r="I38" s="191" t="s">
        <v>0</v>
      </c>
      <c r="J38" s="191"/>
      <c r="K38" s="191"/>
    </row>
    <row r="39" spans="1:12" ht="30" customHeight="1">
      <c r="A39" s="147" t="s">
        <v>11</v>
      </c>
      <c r="B39" s="148"/>
      <c r="C39" s="149" t="s">
        <v>12</v>
      </c>
      <c r="D39" s="148"/>
      <c r="E39" s="2" t="s">
        <v>34</v>
      </c>
      <c r="F39" s="150" t="s">
        <v>14</v>
      </c>
      <c r="G39" s="151"/>
      <c r="H39" s="152"/>
      <c r="I39" s="149" t="s">
        <v>2</v>
      </c>
      <c r="J39" s="148"/>
      <c r="K39" s="2" t="s">
        <v>13</v>
      </c>
      <c r="L39" s="36"/>
    </row>
    <row r="40" spans="1:12" ht="15" customHeight="1">
      <c r="A40" s="140" t="s">
        <v>15</v>
      </c>
      <c r="B40" s="178"/>
      <c r="C40" s="142">
        <f>SUM(C41:D49)</f>
        <v>84526825221.72</v>
      </c>
      <c r="D40" s="143"/>
      <c r="E40" s="18">
        <f aca="true" t="shared" si="7" ref="E40:E46">IF(C$40&gt;0,(C40/C$40)*100,0)</f>
        <v>100</v>
      </c>
      <c r="F40" s="139" t="s">
        <v>36</v>
      </c>
      <c r="G40" s="140"/>
      <c r="H40" s="141"/>
      <c r="I40" s="137">
        <f>SUM(I41:J44)</f>
        <v>63863746627.76</v>
      </c>
      <c r="J40" s="138"/>
      <c r="K40" s="18">
        <f>IF(I$50&gt;0,(I40/I$50)*100,0)</f>
        <v>75.55441300467723</v>
      </c>
      <c r="L40" s="36"/>
    </row>
    <row r="41" spans="1:12" ht="15" customHeight="1">
      <c r="A41" s="171" t="s">
        <v>16</v>
      </c>
      <c r="B41" s="172"/>
      <c r="C41" s="129">
        <v>72613302794.05</v>
      </c>
      <c r="D41" s="179"/>
      <c r="E41" s="19">
        <f t="shared" si="7"/>
        <v>85.90563126389763</v>
      </c>
      <c r="F41" s="144" t="s">
        <v>17</v>
      </c>
      <c r="G41" s="145"/>
      <c r="H41" s="146"/>
      <c r="I41" s="129">
        <v>60846545971.71</v>
      </c>
      <c r="J41" s="130"/>
      <c r="K41" s="19">
        <f>IF(I$50&gt;0,(I41/I$50)*100,0)</f>
        <v>71.98489451378907</v>
      </c>
      <c r="L41" s="36"/>
    </row>
    <row r="42" spans="1:12" ht="15" customHeight="1">
      <c r="A42" s="167" t="s">
        <v>41</v>
      </c>
      <c r="B42" s="168"/>
      <c r="C42" s="129">
        <v>11913522427.67</v>
      </c>
      <c r="D42" s="179"/>
      <c r="E42" s="19">
        <f t="shared" si="7"/>
        <v>14.094368736102375</v>
      </c>
      <c r="F42" s="144" t="s">
        <v>42</v>
      </c>
      <c r="G42" s="145"/>
      <c r="H42" s="146"/>
      <c r="I42" s="129">
        <v>3017200656.05</v>
      </c>
      <c r="J42" s="130"/>
      <c r="K42" s="19">
        <f>IF(I$50&gt;0,(I42/I$50)*100,0)</f>
        <v>3.569518490888145</v>
      </c>
      <c r="L42" s="36"/>
    </row>
    <row r="43" spans="1:12" ht="15" customHeight="1">
      <c r="A43" s="53"/>
      <c r="B43" s="37"/>
      <c r="C43" s="86"/>
      <c r="D43" s="88"/>
      <c r="E43" s="19"/>
      <c r="F43" s="38"/>
      <c r="G43" s="46"/>
      <c r="H43" s="39"/>
      <c r="I43" s="86"/>
      <c r="J43" s="87"/>
      <c r="K43" s="19"/>
      <c r="L43" s="36"/>
    </row>
    <row r="44" spans="1:12" ht="15" customHeight="1">
      <c r="A44" s="171"/>
      <c r="B44" s="172"/>
      <c r="C44" s="129"/>
      <c r="D44" s="179"/>
      <c r="E44" s="19">
        <f t="shared" si="7"/>
        <v>0</v>
      </c>
      <c r="F44" s="144"/>
      <c r="G44" s="145"/>
      <c r="H44" s="146"/>
      <c r="I44" s="129"/>
      <c r="J44" s="130"/>
      <c r="K44" s="19"/>
      <c r="L44" s="36"/>
    </row>
    <row r="45" spans="1:12" ht="15" customHeight="1">
      <c r="A45" s="171"/>
      <c r="B45" s="172"/>
      <c r="C45" s="86"/>
      <c r="D45" s="89"/>
      <c r="E45" s="18">
        <f t="shared" si="7"/>
        <v>0</v>
      </c>
      <c r="F45" s="173" t="s">
        <v>18</v>
      </c>
      <c r="G45" s="174"/>
      <c r="H45" s="175"/>
      <c r="I45" s="169">
        <f>SUM(I46:I49)</f>
        <v>20663078593.96</v>
      </c>
      <c r="J45" s="170"/>
      <c r="K45" s="18">
        <f>IF(I$50&gt;0,(I45/I$50)*100,0)</f>
        <v>24.44558699532278</v>
      </c>
      <c r="L45" s="36"/>
    </row>
    <row r="46" spans="1:12" ht="15" customHeight="1">
      <c r="A46" s="171"/>
      <c r="B46" s="172"/>
      <c r="C46" s="86"/>
      <c r="D46" s="89"/>
      <c r="E46" s="19">
        <f t="shared" si="7"/>
        <v>0</v>
      </c>
      <c r="F46" s="144" t="s">
        <v>38</v>
      </c>
      <c r="G46" s="145"/>
      <c r="H46" s="146"/>
      <c r="I46" s="129">
        <v>13580643062.04</v>
      </c>
      <c r="J46" s="130"/>
      <c r="K46" s="19">
        <f>IF(I$50&gt;0,(I46/I$50)*100,0)</f>
        <v>16.06666644159057</v>
      </c>
      <c r="L46" s="36"/>
    </row>
    <row r="47" spans="1:12" ht="15" customHeight="1">
      <c r="A47" s="54"/>
      <c r="B47" s="6"/>
      <c r="C47" s="86"/>
      <c r="D47" s="89"/>
      <c r="E47" s="19"/>
      <c r="F47" s="144" t="s">
        <v>59</v>
      </c>
      <c r="G47" s="145"/>
      <c r="H47" s="146"/>
      <c r="I47" s="129">
        <v>572570889.01</v>
      </c>
      <c r="J47" s="130"/>
      <c r="K47" s="19">
        <f>IF(I$50&gt;0,(I47/I$50)*100,0)</f>
        <v>0.6773836441959165</v>
      </c>
      <c r="L47" s="36"/>
    </row>
    <row r="48" spans="1:12" ht="15" customHeight="1">
      <c r="A48" s="54"/>
      <c r="B48" s="6"/>
      <c r="C48" s="86"/>
      <c r="D48" s="89"/>
      <c r="E48" s="19"/>
      <c r="F48" s="144" t="s">
        <v>81</v>
      </c>
      <c r="G48" s="145"/>
      <c r="H48" s="146"/>
      <c r="I48" s="129">
        <v>6509864642.91</v>
      </c>
      <c r="J48" s="130"/>
      <c r="K48" s="19">
        <f>IF(I$50&gt;0,(I48/I$50)*100,0)</f>
        <v>7.701536909536294</v>
      </c>
      <c r="L48" s="36"/>
    </row>
    <row r="49" spans="1:12" ht="15" customHeight="1">
      <c r="A49" s="54"/>
      <c r="B49" s="6"/>
      <c r="C49" s="86"/>
      <c r="D49" s="89"/>
      <c r="E49" s="19"/>
      <c r="F49" s="144"/>
      <c r="G49" s="145"/>
      <c r="H49" s="146"/>
      <c r="I49" s="129"/>
      <c r="J49" s="130"/>
      <c r="K49" s="19"/>
      <c r="L49" s="36"/>
    </row>
    <row r="50" spans="1:12" ht="15" customHeight="1" thickBot="1">
      <c r="A50" s="157" t="s">
        <v>19</v>
      </c>
      <c r="B50" s="158"/>
      <c r="C50" s="159">
        <f>SUM(C41:D49)</f>
        <v>84526825221.72</v>
      </c>
      <c r="D50" s="160"/>
      <c r="E50" s="3">
        <f>IF(C$40&gt;0,(C50/C$40)*100,0)</f>
        <v>100</v>
      </c>
      <c r="F50" s="163" t="s">
        <v>35</v>
      </c>
      <c r="G50" s="157"/>
      <c r="H50" s="164"/>
      <c r="I50" s="153">
        <f>I40+I45</f>
        <v>84526825221.72</v>
      </c>
      <c r="J50" s="154"/>
      <c r="K50" s="3">
        <f>IF(I$50&gt;0,(I50/I$50)*100,0)</f>
        <v>100</v>
      </c>
      <c r="L50" s="75">
        <f>C50-I50</f>
        <v>0</v>
      </c>
    </row>
    <row r="51" spans="1:11" s="4" customFormat="1" ht="15" customHeight="1">
      <c r="A51" s="161" t="s">
        <v>64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1:11" s="44" customFormat="1" ht="15" customHeight="1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</row>
    <row r="53" spans="2:11" ht="16.5" customHeight="1">
      <c r="B53" s="155" t="s">
        <v>58</v>
      </c>
      <c r="C53" s="156"/>
      <c r="D53" s="156"/>
      <c r="E53" s="156"/>
      <c r="F53" s="156"/>
      <c r="G53" s="156"/>
      <c r="H53" s="156"/>
      <c r="I53" s="156"/>
      <c r="J53" s="156"/>
      <c r="K53" s="156"/>
    </row>
  </sheetData>
  <sheetProtection/>
  <mergeCells count="167">
    <mergeCell ref="A22:C22"/>
    <mergeCell ref="B19:C19"/>
    <mergeCell ref="J18:K18"/>
    <mergeCell ref="B18:C18"/>
    <mergeCell ref="B20:C20"/>
    <mergeCell ref="D21:E21"/>
    <mergeCell ref="F19:G19"/>
    <mergeCell ref="H19:I19"/>
    <mergeCell ref="H18:I18"/>
    <mergeCell ref="B37:K37"/>
    <mergeCell ref="C38:H38"/>
    <mergeCell ref="I38:K38"/>
    <mergeCell ref="I39:J39"/>
    <mergeCell ref="A28:C28"/>
    <mergeCell ref="H29:I29"/>
    <mergeCell ref="A29:C29"/>
    <mergeCell ref="F29:G29"/>
    <mergeCell ref="F28:G28"/>
    <mergeCell ref="D28:E28"/>
    <mergeCell ref="F44:H44"/>
    <mergeCell ref="F20:G20"/>
    <mergeCell ref="H20:I20"/>
    <mergeCell ref="F26:G26"/>
    <mergeCell ref="D22:E22"/>
    <mergeCell ref="H22:I22"/>
    <mergeCell ref="F24:G24"/>
    <mergeCell ref="H26:I26"/>
    <mergeCell ref="D20:E20"/>
    <mergeCell ref="H21:I21"/>
    <mergeCell ref="H5:I5"/>
    <mergeCell ref="J28:K28"/>
    <mergeCell ref="J5:K5"/>
    <mergeCell ref="A44:B44"/>
    <mergeCell ref="J21:K21"/>
    <mergeCell ref="J23:K23"/>
    <mergeCell ref="C44:D44"/>
    <mergeCell ref="C41:D41"/>
    <mergeCell ref="F21:G21"/>
    <mergeCell ref="D26:E26"/>
    <mergeCell ref="F7:G7"/>
    <mergeCell ref="H7:I7"/>
    <mergeCell ref="B1:K1"/>
    <mergeCell ref="B2:K2"/>
    <mergeCell ref="C3:H3"/>
    <mergeCell ref="I3:K3"/>
    <mergeCell ref="A4:C5"/>
    <mergeCell ref="D4:E5"/>
    <mergeCell ref="F4:G5"/>
    <mergeCell ref="H4:K4"/>
    <mergeCell ref="B10:C10"/>
    <mergeCell ref="J7:K7"/>
    <mergeCell ref="H6:I6"/>
    <mergeCell ref="A6:C6"/>
    <mergeCell ref="D6:E6"/>
    <mergeCell ref="F6:G6"/>
    <mergeCell ref="J6:K6"/>
    <mergeCell ref="B7:C7"/>
    <mergeCell ref="D7:E7"/>
    <mergeCell ref="D8:E8"/>
    <mergeCell ref="D9:E9"/>
    <mergeCell ref="D18:E18"/>
    <mergeCell ref="D15:E15"/>
    <mergeCell ref="F18:G18"/>
    <mergeCell ref="D11:E11"/>
    <mergeCell ref="F11:G11"/>
    <mergeCell ref="D10:E10"/>
    <mergeCell ref="F27:G27"/>
    <mergeCell ref="H27:I27"/>
    <mergeCell ref="D24:E24"/>
    <mergeCell ref="H24:I24"/>
    <mergeCell ref="D19:E19"/>
    <mergeCell ref="D17:E17"/>
    <mergeCell ref="F17:G17"/>
    <mergeCell ref="H28:I28"/>
    <mergeCell ref="A30:K30"/>
    <mergeCell ref="F23:G23"/>
    <mergeCell ref="H23:I23"/>
    <mergeCell ref="J27:K27"/>
    <mergeCell ref="J26:K26"/>
    <mergeCell ref="A27:C27"/>
    <mergeCell ref="D25:E25"/>
    <mergeCell ref="D23:E23"/>
    <mergeCell ref="D27:E27"/>
    <mergeCell ref="F48:H48"/>
    <mergeCell ref="I48:J48"/>
    <mergeCell ref="A41:B41"/>
    <mergeCell ref="J29:K29"/>
    <mergeCell ref="I44:J44"/>
    <mergeCell ref="A40:B40"/>
    <mergeCell ref="I42:J42"/>
    <mergeCell ref="C42:D42"/>
    <mergeCell ref="F41:H41"/>
    <mergeCell ref="D29:E29"/>
    <mergeCell ref="I49:J49"/>
    <mergeCell ref="I46:J46"/>
    <mergeCell ref="I45:J45"/>
    <mergeCell ref="F46:H46"/>
    <mergeCell ref="A45:B45"/>
    <mergeCell ref="A46:B46"/>
    <mergeCell ref="F45:H45"/>
    <mergeCell ref="F47:H47"/>
    <mergeCell ref="F49:H49"/>
    <mergeCell ref="I47:J47"/>
    <mergeCell ref="F39:H39"/>
    <mergeCell ref="I50:J50"/>
    <mergeCell ref="B53:K53"/>
    <mergeCell ref="A50:B50"/>
    <mergeCell ref="C50:D50"/>
    <mergeCell ref="A51:K51"/>
    <mergeCell ref="F50:H50"/>
    <mergeCell ref="I41:J41"/>
    <mergeCell ref="A52:K52"/>
    <mergeCell ref="A42:B42"/>
    <mergeCell ref="F42:H42"/>
    <mergeCell ref="F14:G14"/>
    <mergeCell ref="H14:I14"/>
    <mergeCell ref="F15:G15"/>
    <mergeCell ref="H15:I15"/>
    <mergeCell ref="B17:C17"/>
    <mergeCell ref="B25:C25"/>
    <mergeCell ref="H17:I17"/>
    <mergeCell ref="A39:B39"/>
    <mergeCell ref="C39:D39"/>
    <mergeCell ref="B36:K36"/>
    <mergeCell ref="I40:J40"/>
    <mergeCell ref="F40:H40"/>
    <mergeCell ref="J17:K17"/>
    <mergeCell ref="C40:D40"/>
    <mergeCell ref="J19:K19"/>
    <mergeCell ref="F22:G22"/>
    <mergeCell ref="H25:I25"/>
    <mergeCell ref="J25:K25"/>
    <mergeCell ref="F25:G25"/>
    <mergeCell ref="B16:C16"/>
    <mergeCell ref="D16:E16"/>
    <mergeCell ref="F16:G16"/>
    <mergeCell ref="B11:C11"/>
    <mergeCell ref="B14:C14"/>
    <mergeCell ref="B15:C15"/>
    <mergeCell ref="A13:C13"/>
    <mergeCell ref="D14:E14"/>
    <mergeCell ref="D12:E12"/>
    <mergeCell ref="F12:G12"/>
    <mergeCell ref="F10:G10"/>
    <mergeCell ref="H12:I12"/>
    <mergeCell ref="H11:I11"/>
    <mergeCell ref="D13:E13"/>
    <mergeCell ref="F13:G13"/>
    <mergeCell ref="J14:K14"/>
    <mergeCell ref="J13:K13"/>
    <mergeCell ref="J24:K24"/>
    <mergeCell ref="J15:K15"/>
    <mergeCell ref="H13:I13"/>
    <mergeCell ref="F8:G8"/>
    <mergeCell ref="H8:I8"/>
    <mergeCell ref="J10:K10"/>
    <mergeCell ref="H9:I9"/>
    <mergeCell ref="F9:G9"/>
    <mergeCell ref="J8:K8"/>
    <mergeCell ref="J9:K9"/>
    <mergeCell ref="H10:I10"/>
    <mergeCell ref="J16:K16"/>
    <mergeCell ref="J12:K12"/>
    <mergeCell ref="H16:I16"/>
    <mergeCell ref="J11:K11"/>
    <mergeCell ref="J22:K22"/>
    <mergeCell ref="J20:K2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張浚仰</cp:lastModifiedBy>
  <cp:lastPrinted>2021-04-08T05:42:43Z</cp:lastPrinted>
  <dcterms:created xsi:type="dcterms:W3CDTF">2011-04-19T02:39:36Z</dcterms:created>
  <dcterms:modified xsi:type="dcterms:W3CDTF">2021-04-08T05:43:35Z</dcterms:modified>
  <cp:category/>
  <cp:version/>
  <cp:contentType/>
  <cp:contentStatus/>
</cp:coreProperties>
</file>