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<sst xmlns="http://schemas.openxmlformats.org/spreadsheetml/2006/main" count="343" uniqueCount="242">
  <si>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</si>
  <si>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</si>
  <si>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</si>
  <si>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</si>
  <si>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</si>
  <si>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</si>
  <si>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</si>
  <si>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</si>
  <si>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</si>
  <si>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</si>
  <si>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</si>
  <si>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</si>
  <si>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</si>
  <si>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</si>
  <si>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</si>
  <si>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</si>
  <si>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</si>
  <si>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</si>
  <si>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</si>
  <si>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</si>
  <si>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</si>
  <si>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</si>
  <si>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</si>
  <si>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</si>
  <si>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</si>
  <si>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</si>
  <si>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</si>
  <si>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</si>
  <si>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</si>
  <si>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</si>
  <si>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</si>
  <si>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</si>
  <si>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</si>
  <si>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</si>
  <si>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</si>
  <si>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</si>
  <si>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</si>
  <si>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</si>
  <si>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</si>
  <si>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</si>
  <si>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 xml:space="preserve"> 農業作業基金</t>
  </si>
  <si>
    <t>收支餘絀決算表</t>
  </si>
  <si>
    <t>──────</t>
  </si>
  <si>
    <t>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</si>
  <si>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</si>
  <si>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</si>
  <si>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</si>
  <si>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</si>
  <si>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</si>
  <si>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</si>
  <si>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</si>
  <si>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</si>
  <si>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</si>
  <si>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</si>
  <si>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</si>
  <si>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</si>
  <si>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</si>
  <si>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</si>
  <si>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</si>
  <si>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</si>
  <si>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</si>
  <si>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</si>
  <si>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</si>
  <si>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</si>
  <si>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</si>
  <si>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</si>
  <si>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</si>
  <si>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</si>
  <si>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</si>
  <si>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</si>
  <si>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</si>
  <si>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</si>
  <si>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</si>
  <si>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</si>
  <si>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農業作業基金餘絀撥補決算表</t>
  </si>
  <si>
    <t>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</si>
  <si>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</si>
  <si>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</si>
  <si>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</si>
  <si>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</si>
  <si>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</si>
  <si>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</si>
  <si>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</si>
  <si>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</si>
  <si>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</si>
  <si>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</si>
  <si>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</si>
  <si>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</si>
  <si>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</si>
  <si>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</si>
  <si>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</si>
  <si>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</si>
  <si>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</si>
  <si>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</si>
  <si>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</si>
  <si>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</si>
  <si>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</si>
  <si>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</si>
  <si>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</si>
  <si>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</si>
  <si>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</si>
  <si>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</si>
  <si>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</si>
  <si>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</si>
  <si>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</si>
  <si>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</si>
  <si>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</si>
  <si>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</si>
  <si>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</si>
  <si>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</si>
  <si>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</si>
  <si>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</si>
  <si>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</si>
  <si>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農業作業基金現金流量決算表</t>
  </si>
  <si>
    <t>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</si>
  <si>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</si>
  <si>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</si>
  <si>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</si>
  <si>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</si>
  <si>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</si>
  <si>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</si>
  <si>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</si>
  <si>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</si>
  <si>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</si>
  <si>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</si>
  <si>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</si>
  <si>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</si>
  <si>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</si>
  <si>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</si>
  <si>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</si>
  <si>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</si>
  <si>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</si>
  <si>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</si>
  <si>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</si>
  <si>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</si>
  <si>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</si>
  <si>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</si>
  <si>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</si>
  <si>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</si>
  <si>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</si>
  <si>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</si>
  <si>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</si>
  <si>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</si>
  <si>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</si>
  <si>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</si>
  <si>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</si>
  <si>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</si>
  <si>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</si>
  <si>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</si>
  <si>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</si>
  <si>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</si>
  <si>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</si>
  <si>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</si>
  <si>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</si>
  <si>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</si>
  <si>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</si>
  <si>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</si>
  <si>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</si>
  <si>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</si>
  <si>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</si>
  <si>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</si>
  <si>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</si>
  <si>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</si>
  <si>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</si>
  <si>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</si>
  <si>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</si>
  <si>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</si>
  <si>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</si>
  <si>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</si>
  <si>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</si>
  <si>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</si>
  <si>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</si>
  <si>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</si>
  <si>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</si>
  <si>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</si>
  <si>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</si>
  <si>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</si>
  <si>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</si>
  <si>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</si>
  <si>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</si>
  <si>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</si>
  <si>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</si>
  <si>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</si>
  <si>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</si>
  <si>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</si>
  <si>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</si>
  <si>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</si>
  <si>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</si>
  <si>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</si>
  <si>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</si>
  <si>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</si>
  <si>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</si>
  <si>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</si>
  <si>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</si>
  <si>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</si>
  <si>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</si>
  <si>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</si>
  <si>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</si>
  <si>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</si>
  <si>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</si>
  <si>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</si>
  <si>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</si>
  <si>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</si>
  <si>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</si>
  <si>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</si>
  <si>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</si>
  <si>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</si>
  <si>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</si>
  <si>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</si>
  <si>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</si>
  <si>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</si>
  <si>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</si>
  <si>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</si>
  <si>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</si>
  <si>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</si>
  <si>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</si>
  <si>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</si>
  <si>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</si>
  <si>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</si>
  <si>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</si>
  <si>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</si>
  <si>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</si>
  <si>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</si>
  <si>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</si>
  <si>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</si>
  <si>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</si>
  <si>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</si>
  <si>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</si>
  <si>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</si>
  <si>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農業作業</t>
  </si>
  <si>
    <t>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</si>
  <si>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</si>
  <si>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</si>
  <si>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</si>
  <si>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</si>
  <si>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200,000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260,000</t>
    </r>
    <r>
      <rPr>
        <sz val="9"/>
        <rFont val="華康中明體"/>
        <family val="3"/>
      </rPr>
      <t>元。</t>
    </r>
  </si>
  <si>
    <t>基金平衡表</t>
  </si>
  <si>
    <t>─────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</si>
  <si>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</si>
  <si>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t>科          目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</si>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</sst>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8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b/>
      <sz val="9"/>
      <color indexed="1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0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1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3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3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vertical="center"/>
      <protection/>
    </xf>
    <xf numFmtId="41" fontId="57" fillId="0" borderId="0" xfId="24" applyFont="1" applyAlignment="1" applyProtection="1">
      <alignment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182" fontId="57" fillId="0" borderId="0" xfId="24" applyNumberFormat="1" applyFont="1" applyAlignment="1" applyProtection="1">
      <alignment horizontal="centerContinuous" vertical="center"/>
      <protection/>
    </xf>
    <xf numFmtId="183" fontId="57" fillId="0" borderId="0" xfId="24" applyNumberFormat="1" applyFont="1" applyAlignment="1" applyProtection="1" quotePrefix="1">
      <alignment horizontal="centerContinuous" vertical="center"/>
      <protection/>
    </xf>
    <xf numFmtId="0" fontId="59" fillId="0" borderId="0" xfId="22" applyFont="1" applyAlignment="1" applyProtection="1">
      <alignment horizontal="right"/>
      <protection/>
    </xf>
    <xf numFmtId="0" fontId="57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1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1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1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1" fillId="3" borderId="16" xfId="22" applyFont="1" applyFill="1" applyBorder="1" applyAlignment="1" applyProtection="1">
      <alignment horizontal="left" vertical="center"/>
      <protection/>
    </xf>
    <xf numFmtId="0" fontId="62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 quotePrefix="1">
      <alignment horizontal="left" vertical="center"/>
      <protection/>
    </xf>
    <xf numFmtId="0" fontId="53" fillId="0" borderId="5" xfId="22" applyFont="1" applyBorder="1" applyAlignment="1" applyProtection="1">
      <alignment horizontal="left" vertical="center"/>
      <protection/>
    </xf>
    <xf numFmtId="182" fontId="63" fillId="0" borderId="5" xfId="22" applyNumberFormat="1" applyFont="1" applyBorder="1" applyAlignment="1" applyProtection="1" quotePrefix="1">
      <alignment horizontal="center" vertical="center"/>
      <protection/>
    </xf>
    <xf numFmtId="182" fontId="63" fillId="0" borderId="5" xfId="22" applyNumberFormat="1" applyFont="1" applyBorder="1" applyAlignment="1" applyProtection="1">
      <alignment horizontal="center" vertical="center"/>
      <protection/>
    </xf>
    <xf numFmtId="0" fontId="63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3" fillId="3" borderId="0" xfId="22" applyFont="1" applyFill="1" applyBorder="1" applyAlignment="1" applyProtection="1" quotePrefix="1">
      <alignment horizontal="left" vertical="center"/>
      <protection/>
    </xf>
    <xf numFmtId="0" fontId="53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4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4" fillId="3" borderId="0" xfId="22" applyFont="1" applyFill="1" applyBorder="1" applyAlignment="1" applyProtection="1">
      <alignment vertical="center"/>
      <protection/>
    </xf>
    <xf numFmtId="0" fontId="64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9" fillId="0" borderId="0" xfId="22" applyFont="1" applyAlignment="1" applyProtection="1">
      <alignment vertical="center"/>
      <protection/>
    </xf>
    <xf numFmtId="41" fontId="70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6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4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1" fillId="3" borderId="0" xfId="22" applyFont="1" applyFill="1" applyAlignment="1" applyProtection="1">
      <alignment vertical="center"/>
      <protection/>
    </xf>
    <xf numFmtId="0" fontId="71" fillId="0" borderId="21" xfId="22" applyFont="1" applyBorder="1" applyAlignment="1" applyProtection="1">
      <alignment horizontal="center" vertical="center"/>
      <protection/>
    </xf>
    <xf numFmtId="0" fontId="71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2" fillId="0" borderId="0" xfId="22" applyFont="1" applyAlignment="1" applyProtection="1">
      <alignment horizontal="right" vertical="center"/>
      <protection/>
    </xf>
    <xf numFmtId="0" fontId="72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3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7" fillId="0" borderId="0" xfId="22" applyFont="1" applyAlignment="1" applyProtection="1">
      <alignment horizontal="left"/>
      <protection/>
    </xf>
    <xf numFmtId="0" fontId="74" fillId="3" borderId="0" xfId="22" applyFont="1" applyFill="1" applyAlignment="1" applyProtection="1">
      <alignment horizontal="left" vertical="center"/>
      <protection/>
    </xf>
    <xf numFmtId="41" fontId="57" fillId="3" borderId="0" xfId="24" applyFont="1" applyFill="1" applyAlignment="1" applyProtection="1">
      <alignment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0" fontId="60" fillId="0" borderId="21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5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1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64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4" fillId="0" borderId="7" xfId="22" applyFont="1" applyBorder="1" applyAlignment="1" applyProtection="1">
      <alignment vertical="center"/>
      <protection/>
    </xf>
    <xf numFmtId="0" fontId="64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1" fillId="0" borderId="0" xfId="22" applyFont="1" applyAlignment="1">
      <alignment vertical="center"/>
      <protection/>
    </xf>
    <xf numFmtId="182" fontId="66" fillId="0" borderId="0" xfId="22" applyNumberFormat="1" applyFont="1" applyAlignment="1">
      <alignment vertical="center"/>
      <protection/>
    </xf>
    <xf numFmtId="182" fontId="79" fillId="0" borderId="0" xfId="22" applyNumberFormat="1" applyFont="1" applyAlignment="1">
      <alignment vertical="center"/>
      <protection/>
    </xf>
    <xf numFmtId="183" fontId="66" fillId="0" borderId="0" xfId="22" applyNumberFormat="1" applyFont="1" applyAlignment="1">
      <alignment vertical="center"/>
      <protection/>
    </xf>
    <xf numFmtId="0" fontId="66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1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1" fillId="0" borderId="0" xfId="22" applyFont="1">
      <alignment/>
      <protection/>
    </xf>
    <xf numFmtId="182" fontId="66" fillId="0" borderId="0" xfId="22" applyNumberFormat="1" applyFont="1">
      <alignment/>
      <protection/>
    </xf>
    <xf numFmtId="182" fontId="79" fillId="0" borderId="0" xfId="22" applyNumberFormat="1" applyFont="1">
      <alignment/>
      <protection/>
    </xf>
    <xf numFmtId="183" fontId="66" fillId="0" borderId="0" xfId="22" applyNumberFormat="1" applyFont="1">
      <alignment/>
      <protection/>
    </xf>
    <xf numFmtId="0" fontId="66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1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M55"/>
  <sheetViews>
    <sheetView showGridLines="0" zoomScale="60" zoomScaleNormal="60" workbookViewId="0" topLeftCell="A1">
      <selection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14" customFormat="1" ht="33" customHeight="1">
      <c r="A5" s="22" t="s">
        <v>45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187431000</v>
      </c>
      <c r="F7" s="42">
        <f>IF(E$7=0,0,E7/E$7*100)</f>
        <v>100</v>
      </c>
      <c r="G7" s="42">
        <f>SUM(G9:G18)</f>
        <v>201199464</v>
      </c>
      <c r="H7" s="43">
        <f>IF(G$7=0,0,G7/G$7*100)</f>
        <v>100</v>
      </c>
      <c r="I7" s="44">
        <f>SUM(I9:I18)</f>
        <v>0</v>
      </c>
      <c r="J7" s="42">
        <f>SUM(J9:J18)</f>
        <v>201199464</v>
      </c>
      <c r="K7" s="42">
        <f>IF(J$7=0,0,J7/J$7*100)</f>
        <v>100</v>
      </c>
      <c r="L7" s="44">
        <f>SUM(L9:L18)</f>
        <v>13768464</v>
      </c>
      <c r="M7" s="45">
        <f>IF(E7=0,0,(L7/E7)*100)</f>
        <v>7.35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/>
      <c r="F9" s="50">
        <f aca="true" t="shared" si="0" ref="F9:F18">IF(E$7=0,0,E9/E$7*100)</f>
        <v>0</v>
      </c>
      <c r="G9" s="56">
        <f>+E9</f>
        <v>0</v>
      </c>
      <c r="H9" s="51">
        <f aca="true" t="shared" si="1" ref="H9:H18">IF(G$7=0,0,G9/G$7*100)</f>
        <v>0</v>
      </c>
      <c r="I9" s="57"/>
      <c r="J9" s="50">
        <f aca="true" t="shared" si="2" ref="J9:J18">G9+I9</f>
        <v>0</v>
      </c>
      <c r="K9" s="50">
        <f aca="true" t="shared" si="3" ref="K9:K18">IF(J$7=0,0,J9/J$7*100)</f>
        <v>0</v>
      </c>
      <c r="L9" s="52">
        <f aca="true" t="shared" si="4" ref="L9:L18">J9-E9</f>
        <v>0</v>
      </c>
      <c r="M9" s="53">
        <f aca="true" t="shared" si="5" ref="M9:M18">IF(E9=0,0,(L9/E9)*100)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>
        <v>165051000</v>
      </c>
      <c r="F10" s="50">
        <f t="shared" si="0"/>
        <v>88.06</v>
      </c>
      <c r="G10" s="56">
        <v>176642391</v>
      </c>
      <c r="H10" s="51">
        <f t="shared" si="1"/>
        <v>87.79</v>
      </c>
      <c r="I10" s="57"/>
      <c r="J10" s="50">
        <f t="shared" si="2"/>
        <v>176642391</v>
      </c>
      <c r="K10" s="50">
        <f t="shared" si="3"/>
        <v>87.79</v>
      </c>
      <c r="L10" s="52">
        <f t="shared" si="4"/>
        <v>11591391</v>
      </c>
      <c r="M10" s="53">
        <f t="shared" si="5"/>
        <v>7.02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3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3">
        <f t="shared" si="5"/>
        <v>0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3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>
        <v>22380000</v>
      </c>
      <c r="F18" s="50">
        <f t="shared" si="0"/>
        <v>11.94</v>
      </c>
      <c r="G18" s="56">
        <v>24557073</v>
      </c>
      <c r="H18" s="51">
        <f t="shared" si="1"/>
        <v>12.21</v>
      </c>
      <c r="I18" s="57"/>
      <c r="J18" s="50">
        <f t="shared" si="2"/>
        <v>24557073</v>
      </c>
      <c r="K18" s="50">
        <f t="shared" si="3"/>
        <v>12.21</v>
      </c>
      <c r="L18" s="52">
        <f t="shared" si="4"/>
        <v>2177073</v>
      </c>
      <c r="M18" s="53">
        <f t="shared" si="5"/>
        <v>9.73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185573000</v>
      </c>
      <c r="F20" s="42">
        <f>IF(E$7=0,0,E20/E$7*100)</f>
        <v>99.01</v>
      </c>
      <c r="G20" s="42">
        <f>SUM(G22:G34)</f>
        <v>188500987</v>
      </c>
      <c r="H20" s="43">
        <f>IF(G$7=0,0,G20/G$7*100)</f>
        <v>93.69</v>
      </c>
      <c r="I20" s="44">
        <f>SUM(I22:I34)</f>
        <v>0</v>
      </c>
      <c r="J20" s="42">
        <f>SUM(J22:J34)</f>
        <v>188500987</v>
      </c>
      <c r="K20" s="42">
        <f>IF(J$7=0,0,J20/J$7*100)</f>
        <v>93.69</v>
      </c>
      <c r="L20" s="44">
        <f>SUM(L22:L34)</f>
        <v>2927987</v>
      </c>
      <c r="M20" s="45">
        <f>IF(E20=0,0,(L20/E20)*100)</f>
        <v>1.58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/>
      <c r="F22" s="50">
        <f aca="true" t="shared" si="6" ref="F22:F34">IF(E$7=0,0,E22/E$7*100)</f>
        <v>0</v>
      </c>
      <c r="G22" s="56"/>
      <c r="H22" s="51">
        <f aca="true" t="shared" si="7" ref="H22:H34">IF(G$7=0,0,G22/G$7*100)</f>
        <v>0</v>
      </c>
      <c r="I22" s="57"/>
      <c r="J22" s="50">
        <f aca="true" t="shared" si="8" ref="J22:J34">G22+I22</f>
        <v>0</v>
      </c>
      <c r="K22" s="50">
        <f aca="true" t="shared" si="9" ref="K22:K34">IF(J$7=0,0,J22/J$7*100)</f>
        <v>0</v>
      </c>
      <c r="L22" s="52">
        <f aca="true" t="shared" si="10" ref="L22:L34">J22-E22</f>
        <v>0</v>
      </c>
      <c r="M22" s="53">
        <f aca="true" t="shared" si="11" ref="M22:M34">IF(E22=0,0,(L22/E22)*100)</f>
        <v>0</v>
      </c>
    </row>
    <row r="23" spans="1:13" s="2" customFormat="1" ht="17.25" customHeight="1">
      <c r="A23" s="46"/>
      <c r="B23" s="54" t="s">
        <v>20</v>
      </c>
      <c r="C23" s="55"/>
      <c r="D23" s="49"/>
      <c r="E23" s="56">
        <v>139137000</v>
      </c>
      <c r="F23" s="50">
        <f t="shared" si="6"/>
        <v>74.23</v>
      </c>
      <c r="G23" s="56">
        <v>144576347</v>
      </c>
      <c r="H23" s="51">
        <f t="shared" si="7"/>
        <v>71.86</v>
      </c>
      <c r="I23" s="57"/>
      <c r="J23" s="50">
        <f t="shared" si="8"/>
        <v>144576347</v>
      </c>
      <c r="K23" s="50">
        <f t="shared" si="9"/>
        <v>71.86</v>
      </c>
      <c r="L23" s="52">
        <f t="shared" si="10"/>
        <v>5439347</v>
      </c>
      <c r="M23" s="53">
        <f t="shared" si="11"/>
        <v>3.91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3">
        <f t="shared" si="11"/>
        <v>0</v>
      </c>
    </row>
    <row r="27" spans="1:13" s="2" customFormat="1" ht="17.25" customHeight="1">
      <c r="A27" s="46"/>
      <c r="B27" s="54" t="s">
        <v>24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3">
        <f t="shared" si="11"/>
        <v>0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>
        <v>17939000</v>
      </c>
      <c r="F29" s="50">
        <f t="shared" si="6"/>
        <v>9.57</v>
      </c>
      <c r="G29" s="56">
        <v>17891874</v>
      </c>
      <c r="H29" s="51">
        <f t="shared" si="7"/>
        <v>8.89</v>
      </c>
      <c r="I29" s="57"/>
      <c r="J29" s="50">
        <f t="shared" si="8"/>
        <v>17891874</v>
      </c>
      <c r="K29" s="50">
        <f t="shared" si="9"/>
        <v>8.89</v>
      </c>
      <c r="L29" s="52">
        <f t="shared" si="10"/>
        <v>-47126</v>
      </c>
      <c r="M29" s="53">
        <f t="shared" si="11"/>
        <v>-0.26</v>
      </c>
    </row>
    <row r="30" spans="1:13" s="2" customFormat="1" ht="17.25" customHeight="1">
      <c r="A30" s="46"/>
      <c r="B30" s="54" t="s">
        <v>27</v>
      </c>
      <c r="C30" s="55"/>
      <c r="D30" s="49"/>
      <c r="E30" s="56">
        <v>20853000</v>
      </c>
      <c r="F30" s="50">
        <f t="shared" si="6"/>
        <v>11.13</v>
      </c>
      <c r="G30" s="56">
        <v>18884051</v>
      </c>
      <c r="H30" s="51">
        <f t="shared" si="7"/>
        <v>9.39</v>
      </c>
      <c r="I30" s="57"/>
      <c r="J30" s="50">
        <f t="shared" si="8"/>
        <v>18884051</v>
      </c>
      <c r="K30" s="50">
        <f t="shared" si="9"/>
        <v>9.39</v>
      </c>
      <c r="L30" s="52">
        <f t="shared" si="10"/>
        <v>-1968949</v>
      </c>
      <c r="M30" s="53">
        <f t="shared" si="11"/>
        <v>-9.44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7644000</v>
      </c>
      <c r="F31" s="50">
        <f t="shared" si="6"/>
        <v>4.08</v>
      </c>
      <c r="G31" s="56">
        <v>7148715</v>
      </c>
      <c r="H31" s="51">
        <f t="shared" si="7"/>
        <v>3.55</v>
      </c>
      <c r="I31" s="57"/>
      <c r="J31" s="50">
        <f t="shared" si="8"/>
        <v>7148715</v>
      </c>
      <c r="K31" s="50">
        <f t="shared" si="9"/>
        <v>3.55</v>
      </c>
      <c r="L31" s="52">
        <f t="shared" si="10"/>
        <v>-495285</v>
      </c>
      <c r="M31" s="53">
        <f t="shared" si="11"/>
        <v>-6.48</v>
      </c>
    </row>
    <row r="32" spans="1:13" s="2" customFormat="1" ht="17.25" customHeight="1">
      <c r="A32" s="46"/>
      <c r="B32" s="54" t="s">
        <v>29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3">
        <f t="shared" si="11"/>
        <v>0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/>
      <c r="F34" s="50">
        <f t="shared" si="6"/>
        <v>0</v>
      </c>
      <c r="G34" s="56"/>
      <c r="H34" s="51">
        <f t="shared" si="7"/>
        <v>0</v>
      </c>
      <c r="I34" s="57"/>
      <c r="J34" s="50">
        <f t="shared" si="8"/>
        <v>0</v>
      </c>
      <c r="K34" s="50">
        <f t="shared" si="9"/>
        <v>0</v>
      </c>
      <c r="L34" s="52">
        <f t="shared" si="10"/>
        <v>0</v>
      </c>
      <c r="M34" s="53">
        <f t="shared" si="11"/>
        <v>0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1858000</v>
      </c>
      <c r="F36" s="42">
        <f>IF(E$7=0,0,E36/E$7*100)</f>
        <v>0.99</v>
      </c>
      <c r="G36" s="42">
        <f>G7-G20</f>
        <v>12698477</v>
      </c>
      <c r="H36" s="43">
        <f>IF(G$7=0,0,G36/G$7*100)</f>
        <v>6.31</v>
      </c>
      <c r="I36" s="44">
        <f>I7-I20</f>
        <v>0</v>
      </c>
      <c r="J36" s="42">
        <f>J7-J20</f>
        <v>12698477</v>
      </c>
      <c r="K36" s="42">
        <f>IF(J$7=0,0,J36/J$7*100)</f>
        <v>6.31</v>
      </c>
      <c r="L36" s="44">
        <f>L7-L20</f>
        <v>10840477</v>
      </c>
      <c r="M36" s="45">
        <f>IF(E36=0,0,(L36/E36)*100)</f>
        <v>583.45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47</v>
      </c>
      <c r="C38" s="40"/>
      <c r="D38" s="41"/>
      <c r="E38" s="42">
        <f>SUM(E40:E41)</f>
        <v>9015000</v>
      </c>
      <c r="F38" s="42">
        <f>IF(E$7=0,0,E38/E$7*100)</f>
        <v>4.81</v>
      </c>
      <c r="G38" s="42">
        <f>SUM(G40:G41)</f>
        <v>13725949</v>
      </c>
      <c r="H38" s="43">
        <f>IF(G$7=0,0,G38/G$7*100)</f>
        <v>6.82</v>
      </c>
      <c r="I38" s="44">
        <f>SUM(I40:I41)</f>
        <v>0</v>
      </c>
      <c r="J38" s="42">
        <f>SUM(J40:J41)</f>
        <v>13725949</v>
      </c>
      <c r="K38" s="42">
        <f>IF(J$7=0,0,J38/J$7*100)</f>
        <v>6.82</v>
      </c>
      <c r="L38" s="44">
        <f>SUM(L40:L41)</f>
        <v>4710949</v>
      </c>
      <c r="M38" s="45">
        <f>IF(E38=0,0,(L38/E38)*100)</f>
        <v>52.26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7770000</v>
      </c>
      <c r="F40" s="50">
        <f>IF(E$7=0,0,E40/E$7*100)</f>
        <v>4.15</v>
      </c>
      <c r="G40" s="56">
        <v>12230429</v>
      </c>
      <c r="H40" s="51">
        <f>IF(G$7=0,0,G40/G$7*100)</f>
        <v>6.08</v>
      </c>
      <c r="I40" s="57"/>
      <c r="J40" s="50">
        <f>G40+I40</f>
        <v>12230429</v>
      </c>
      <c r="K40" s="50">
        <f>IF(J$7=0,0,J40/J$7*100)</f>
        <v>6.08</v>
      </c>
      <c r="L40" s="52">
        <f>J40-E40</f>
        <v>4460429</v>
      </c>
      <c r="M40" s="53">
        <f>IF(E40=0,0,(L40/E40)*100)</f>
        <v>57.41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1245000</v>
      </c>
      <c r="F41" s="50">
        <f>IF(E$7=0,0,E41/E$7*100)</f>
        <v>0.66</v>
      </c>
      <c r="G41" s="56">
        <v>1495520</v>
      </c>
      <c r="H41" s="51">
        <f>IF(G$7=0,0,G41/G$7*100)</f>
        <v>0.74</v>
      </c>
      <c r="I41" s="57"/>
      <c r="J41" s="50">
        <f>G41+I41</f>
        <v>1495520</v>
      </c>
      <c r="K41" s="50">
        <f>IF(J$7=0,0,J41/J$7*100)</f>
        <v>0.74</v>
      </c>
      <c r="L41" s="52">
        <f>J41-E41</f>
        <v>250520</v>
      </c>
      <c r="M41" s="53">
        <f>IF(E41=0,0,(L41/E41)*100)</f>
        <v>20.12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48</v>
      </c>
      <c r="C43" s="40"/>
      <c r="D43" s="41"/>
      <c r="E43" s="42">
        <f>SUM(E45:E46)</f>
        <v>1976000</v>
      </c>
      <c r="F43" s="42">
        <f>IF(E$7=0,0,E43/E$7*100)</f>
        <v>1.05</v>
      </c>
      <c r="G43" s="42">
        <f>SUM(G45:G46)</f>
        <v>5721753</v>
      </c>
      <c r="H43" s="43">
        <f>IF(G$7=0,0,G43/G$7*100)</f>
        <v>2.84</v>
      </c>
      <c r="I43" s="44">
        <f>SUM(I45:I46)</f>
        <v>0</v>
      </c>
      <c r="J43" s="42">
        <f>SUM(J45:J46)</f>
        <v>5721753</v>
      </c>
      <c r="K43" s="42">
        <f>IF(J$7=0,0,J43/J$7*100)</f>
        <v>2.84</v>
      </c>
      <c r="L43" s="44">
        <f>SUM(L45:L46)</f>
        <v>3745753</v>
      </c>
      <c r="M43" s="45">
        <f>IF(E43=0,0,(L43/E43)*100)</f>
        <v>189.56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/>
      <c r="F45" s="50">
        <f>IF(E$7=0,0,E45/E$7*100)</f>
        <v>0</v>
      </c>
      <c r="G45" s="56"/>
      <c r="H45" s="51">
        <f>IF(G$7=0,0,G45/G$7*100)</f>
        <v>0</v>
      </c>
      <c r="I45" s="57"/>
      <c r="J45" s="50">
        <f>G45+I45</f>
        <v>0</v>
      </c>
      <c r="K45" s="50">
        <f>IF(J$7=0,0,J45/J$7*100)</f>
        <v>0</v>
      </c>
      <c r="L45" s="52">
        <f>J45-E45</f>
        <v>0</v>
      </c>
      <c r="M45" s="53">
        <f>IF(E45=0,0,(L45/E45)*100)</f>
        <v>0</v>
      </c>
    </row>
    <row r="46" spans="1:13" s="2" customFormat="1" ht="17.25" customHeight="1">
      <c r="A46" s="46"/>
      <c r="B46" s="54" t="s">
        <v>36</v>
      </c>
      <c r="C46" s="55"/>
      <c r="D46" s="49"/>
      <c r="E46" s="56">
        <v>1976000</v>
      </c>
      <c r="F46" s="50">
        <f>IF(E$7=0,0,E46/E$7*100)</f>
        <v>1.05</v>
      </c>
      <c r="G46" s="56">
        <v>5721753</v>
      </c>
      <c r="H46" s="51">
        <f>IF(G$7=0,0,G46/G$7*100)</f>
        <v>2.84</v>
      </c>
      <c r="I46" s="57"/>
      <c r="J46" s="50">
        <f>G46+I46</f>
        <v>5721753</v>
      </c>
      <c r="K46" s="50">
        <f>IF(J$7=0,0,J46/J$7*100)</f>
        <v>2.84</v>
      </c>
      <c r="L46" s="52">
        <f>J46-E46</f>
        <v>3745753</v>
      </c>
      <c r="M46" s="53">
        <f>IF(E46=0,0,(L46/E46)*100)</f>
        <v>189.56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7039000</v>
      </c>
      <c r="F49" s="42">
        <f>IF(E$7=0,0,E49/E$7*100)</f>
        <v>3.76</v>
      </c>
      <c r="G49" s="42">
        <f>G38-G43</f>
        <v>8004196</v>
      </c>
      <c r="H49" s="43">
        <f>IF(G$7=0,0,G49/G$7*100)</f>
        <v>3.98</v>
      </c>
      <c r="I49" s="44">
        <f>I38-I43</f>
        <v>0</v>
      </c>
      <c r="J49" s="42">
        <f>J38-J43</f>
        <v>8004196</v>
      </c>
      <c r="K49" s="42">
        <f>IF(J$7=0,0,J49/J$7*100)</f>
        <v>3.98</v>
      </c>
      <c r="L49" s="44">
        <f>L38-L43</f>
        <v>965196</v>
      </c>
      <c r="M49" s="45">
        <f>IF(E49=0,0,(L49/E49)*100)</f>
        <v>13.71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8897000</v>
      </c>
      <c r="F53" s="75">
        <f>IF(E$7=0,0,E53/E$7*100)</f>
        <v>4.75</v>
      </c>
      <c r="G53" s="75">
        <f>G36+G49+G51</f>
        <v>20702673</v>
      </c>
      <c r="H53" s="76">
        <f>IF(G$7=0,0,G53/G$7*100)</f>
        <v>10.29</v>
      </c>
      <c r="I53" s="77">
        <f>I36+I49+I51</f>
        <v>0</v>
      </c>
      <c r="J53" s="75">
        <f>J36+J49+J51</f>
        <v>20702673</v>
      </c>
      <c r="K53" s="75">
        <f>IF(J$7=0,0,J53/J$7*100)</f>
        <v>10.29</v>
      </c>
      <c r="L53" s="77">
        <f>L36+L49+L51</f>
        <v>11805673</v>
      </c>
      <c r="M53" s="78">
        <f>IF(E53=0,0,(L53/E53)*100)</f>
        <v>132.69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J45"/>
  <sheetViews>
    <sheetView showGridLines="0" workbookViewId="0" topLeftCell="A34">
      <selection activeCell="H10" sqref="H10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73</v>
      </c>
      <c r="J1" s="92"/>
    </row>
    <row r="2" spans="1:10" s="94" customFormat="1" ht="36" customHeight="1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76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77</v>
      </c>
      <c r="B5" s="103"/>
      <c r="C5" s="103"/>
      <c r="D5" s="104"/>
      <c r="E5" s="105" t="s">
        <v>78</v>
      </c>
      <c r="F5" s="106" t="s">
        <v>49</v>
      </c>
      <c r="G5" s="107" t="s">
        <v>79</v>
      </c>
      <c r="H5" s="106" t="s">
        <v>50</v>
      </c>
      <c r="I5" s="108" t="s">
        <v>51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52</v>
      </c>
      <c r="B7" s="118"/>
      <c r="C7" s="118"/>
      <c r="D7" s="119"/>
      <c r="E7" s="120">
        <f>SUM(E9:E11)</f>
        <v>370997000</v>
      </c>
      <c r="F7" s="120">
        <f>SUM(F9:F11)</f>
        <v>383058709.92</v>
      </c>
      <c r="G7" s="121">
        <f>SUM(G9:G11)</f>
        <v>0</v>
      </c>
      <c r="H7" s="120">
        <f>SUM(H9:H11)</f>
        <v>383058709.92</v>
      </c>
      <c r="I7" s="122">
        <f>H7-E7</f>
        <v>12061709.92</v>
      </c>
      <c r="J7" s="123">
        <f>IF(E7&gt;0,((I7/E7)*100),0)</f>
        <v>3.25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53</v>
      </c>
      <c r="C9" s="135"/>
      <c r="D9" s="128"/>
      <c r="E9" s="136">
        <v>8897000</v>
      </c>
      <c r="F9" s="136">
        <v>20702673</v>
      </c>
      <c r="G9" s="137"/>
      <c r="H9" s="131">
        <f>F9+G9</f>
        <v>20702673</v>
      </c>
      <c r="I9" s="132">
        <f>H9-E9</f>
        <v>11805673</v>
      </c>
      <c r="J9" s="133">
        <f>IF(E9&gt;0,((I9/E9)*100),0)</f>
        <v>132.69</v>
      </c>
    </row>
    <row r="10" spans="1:10" s="134" customFormat="1" ht="21.75" customHeight="1">
      <c r="A10" s="125"/>
      <c r="B10" s="135" t="s">
        <v>54</v>
      </c>
      <c r="C10" s="135"/>
      <c r="D10" s="128"/>
      <c r="E10" s="136">
        <v>362100000</v>
      </c>
      <c r="F10" s="136">
        <v>362356036.92</v>
      </c>
      <c r="G10" s="137"/>
      <c r="H10" s="136">
        <f>F10+G10</f>
        <v>362356036.92</v>
      </c>
      <c r="I10" s="132">
        <f>H10-E10</f>
        <v>256036.92</v>
      </c>
      <c r="J10" s="133">
        <f>IF(E10&gt;0,((I10/E10)*100),0)</f>
        <v>0.07</v>
      </c>
    </row>
    <row r="11" spans="1:10" s="134" customFormat="1" ht="21.75" customHeight="1">
      <c r="A11" s="125"/>
      <c r="B11" s="135" t="s">
        <v>55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56</v>
      </c>
      <c r="B13" s="118"/>
      <c r="C13" s="118"/>
      <c r="D13" s="119"/>
      <c r="E13" s="120">
        <f>SUM(E15:E19)</f>
        <v>0</v>
      </c>
      <c r="F13" s="120">
        <f>SUM(F15:F19)</f>
        <v>255427</v>
      </c>
      <c r="G13" s="121">
        <f>SUM(G15:G19)</f>
        <v>0</v>
      </c>
      <c r="H13" s="138">
        <f>SUM(H15:H19)</f>
        <v>255427</v>
      </c>
      <c r="I13" s="122">
        <f>H13-E13</f>
        <v>255427</v>
      </c>
      <c r="J13" s="123">
        <f>IF(E13&gt;0,((I13/E13)*100),0)</f>
        <v>0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57</v>
      </c>
      <c r="C15" s="135"/>
      <c r="D15" s="128"/>
      <c r="E15" s="136"/>
      <c r="F15" s="136"/>
      <c r="G15" s="137"/>
      <c r="H15" s="131">
        <f>F15+G15</f>
        <v>0</v>
      </c>
      <c r="I15" s="132">
        <f>H15-E15</f>
        <v>0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58</v>
      </c>
      <c r="C16" s="135"/>
      <c r="D16" s="128"/>
      <c r="E16" s="136"/>
      <c r="F16" s="136"/>
      <c r="G16" s="137"/>
      <c r="H16" s="131">
        <f>F16+G16</f>
        <v>0</v>
      </c>
      <c r="I16" s="132">
        <f>H16-E16</f>
        <v>0</v>
      </c>
      <c r="J16" s="133">
        <f>IF(E16&gt;0,((I16/E16)*100),0)</f>
        <v>0</v>
      </c>
    </row>
    <row r="17" spans="1:10" s="134" customFormat="1" ht="21.75" customHeight="1">
      <c r="A17" s="125"/>
      <c r="B17" s="135" t="s">
        <v>59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60</v>
      </c>
      <c r="C18" s="135"/>
      <c r="D18" s="128"/>
      <c r="E18" s="136"/>
      <c r="F18" s="136">
        <v>255427</v>
      </c>
      <c r="G18" s="137"/>
      <c r="H18" s="131">
        <f>F18+G18</f>
        <v>255427</v>
      </c>
      <c r="I18" s="132">
        <f>H18-E18</f>
        <v>255427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61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62</v>
      </c>
      <c r="B21" s="118"/>
      <c r="C21" s="118"/>
      <c r="D21" s="119"/>
      <c r="E21" s="120">
        <f>E7-E13</f>
        <v>370997000</v>
      </c>
      <c r="F21" s="120">
        <f>F7-F13</f>
        <v>382803282.92</v>
      </c>
      <c r="G21" s="121">
        <f>G7-G13</f>
        <v>0</v>
      </c>
      <c r="H21" s="138">
        <f>H7-H13</f>
        <v>382803282.92</v>
      </c>
      <c r="I21" s="122">
        <f>H21-E21</f>
        <v>11806282.92</v>
      </c>
      <c r="J21" s="123">
        <f>IF(E21&gt;0,((I21/E21)*100),0)</f>
        <v>3.18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63</v>
      </c>
      <c r="B23" s="118"/>
      <c r="C23" s="118"/>
      <c r="D23" s="119"/>
      <c r="E23" s="120">
        <f>SUM(E25:E26)</f>
        <v>0</v>
      </c>
      <c r="F23" s="120">
        <f>SUM(F25:F26)</f>
        <v>0</v>
      </c>
      <c r="G23" s="121">
        <f>SUM(G25:G26)</f>
        <v>0</v>
      </c>
      <c r="H23" s="138">
        <f>SUM(H25:H26)</f>
        <v>0</v>
      </c>
      <c r="I23" s="122">
        <f>H23-E23</f>
        <v>0</v>
      </c>
      <c r="J23" s="123">
        <f>IF(E23&gt;0,((I23/E23)*100),0)</f>
        <v>0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64</v>
      </c>
      <c r="C25" s="135"/>
      <c r="D25" s="128"/>
      <c r="E25" s="136"/>
      <c r="F25" s="136"/>
      <c r="G25" s="137"/>
      <c r="H25" s="131">
        <f>F25+G25</f>
        <v>0</v>
      </c>
      <c r="I25" s="132">
        <f>H25-E25</f>
        <v>0</v>
      </c>
      <c r="J25" s="133">
        <f>IF(E25&gt;0,((I25/E25)*100),0)</f>
        <v>0</v>
      </c>
    </row>
    <row r="26" spans="1:10" s="134" customFormat="1" ht="21.75" customHeight="1">
      <c r="A26" s="125"/>
      <c r="B26" s="135" t="s">
        <v>65</v>
      </c>
      <c r="C26" s="135"/>
      <c r="D26" s="128"/>
      <c r="E26" s="136"/>
      <c r="F26" s="136"/>
      <c r="G26" s="137"/>
      <c r="H26" s="131">
        <f>F26+G26</f>
        <v>0</v>
      </c>
      <c r="I26" s="132">
        <f>H26-E26</f>
        <v>0</v>
      </c>
      <c r="J26" s="133">
        <f>IF(E26&gt;0,((I26/E26)*100),0)</f>
        <v>0</v>
      </c>
    </row>
    <row r="27" spans="1:10" s="134" customFormat="1" ht="21.75" customHeight="1">
      <c r="A27" s="125"/>
      <c r="B27" s="135" t="s">
        <v>66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67</v>
      </c>
      <c r="B29" s="118"/>
      <c r="C29" s="118"/>
      <c r="D29" s="119"/>
      <c r="E29" s="120">
        <f>SUM(E31:E34)</f>
        <v>0</v>
      </c>
      <c r="F29" s="120">
        <f>SUM(F31:F34)</f>
        <v>0</v>
      </c>
      <c r="G29" s="121">
        <f>SUM(G31:G34)</f>
        <v>0</v>
      </c>
      <c r="H29" s="138">
        <f>SUM(H31:H34)</f>
        <v>0</v>
      </c>
      <c r="I29" s="122">
        <f>H29-E29</f>
        <v>0</v>
      </c>
      <c r="J29" s="123">
        <f>IF(E29&gt;0,((I29/E29)*100),0)</f>
        <v>0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68</v>
      </c>
      <c r="C31" s="135"/>
      <c r="D31" s="128"/>
      <c r="E31" s="136"/>
      <c r="F31" s="136"/>
      <c r="G31" s="137"/>
      <c r="H31" s="131">
        <f>F31+G31</f>
        <v>0</v>
      </c>
      <c r="I31" s="132">
        <f>H31-E31</f>
        <v>0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69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70</v>
      </c>
      <c r="C33" s="135"/>
      <c r="D33" s="128"/>
      <c r="E33" s="136"/>
      <c r="F33" s="136"/>
      <c r="G33" s="137"/>
      <c r="H33" s="131">
        <f>F33+G33</f>
        <v>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71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72</v>
      </c>
      <c r="B37" s="145"/>
      <c r="C37" s="145"/>
      <c r="D37" s="119"/>
      <c r="E37" s="120">
        <f>E23-E29</f>
        <v>0</v>
      </c>
      <c r="F37" s="120">
        <f>F23-F29</f>
        <v>0</v>
      </c>
      <c r="G37" s="121">
        <f>G23-G29</f>
        <v>0</v>
      </c>
      <c r="H37" s="120">
        <f>H23-H29</f>
        <v>0</v>
      </c>
      <c r="I37" s="122">
        <f>H37-E37</f>
        <v>0</v>
      </c>
      <c r="J37" s="123">
        <f>IF(E37&gt;0,((I37/E37)*100),0)</f>
        <v>0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I51"/>
  <sheetViews>
    <sheetView showGridLines="0" zoomScale="60" zoomScaleNormal="60" workbookViewId="0" topLeftCell="A10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113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114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115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116</v>
      </c>
      <c r="B5" s="181"/>
      <c r="C5" s="181"/>
      <c r="D5" s="182"/>
      <c r="E5" s="183" t="s">
        <v>2</v>
      </c>
      <c r="F5" s="183" t="s">
        <v>80</v>
      </c>
      <c r="G5" s="184" t="s">
        <v>81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82</v>
      </c>
      <c r="H6" s="190" t="s">
        <v>3</v>
      </c>
    </row>
    <row r="7" spans="1:8" s="174" customFormat="1" ht="25.5" customHeight="1">
      <c r="A7" s="191" t="s">
        <v>83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84</v>
      </c>
      <c r="C9" s="205"/>
      <c r="D9" s="206"/>
      <c r="E9" s="207">
        <v>8897000</v>
      </c>
      <c r="F9" s="207">
        <v>20702673</v>
      </c>
      <c r="G9" s="208">
        <f>F9-E9</f>
        <v>11805673</v>
      </c>
      <c r="H9" s="203">
        <f>IF(E9=0,0,((G9/E9)*100))</f>
        <v>132.69</v>
      </c>
    </row>
    <row r="10" spans="1:8" s="174" customFormat="1" ht="14.25" customHeight="1">
      <c r="A10" s="197"/>
      <c r="B10" s="204" t="s">
        <v>85</v>
      </c>
      <c r="C10" s="205"/>
      <c r="D10" s="200"/>
      <c r="E10" s="207">
        <v>21483000</v>
      </c>
      <c r="F10" s="207">
        <v>27598830</v>
      </c>
      <c r="G10" s="208">
        <f>F10-E10</f>
        <v>6115830</v>
      </c>
      <c r="H10" s="203">
        <f>IF(E10=0,0,((G10/E10)*100))</f>
        <v>28.47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86</v>
      </c>
      <c r="B12" s="212"/>
      <c r="C12" s="212"/>
      <c r="D12" s="200"/>
      <c r="E12" s="194">
        <f>SUM(E9:E10)</f>
        <v>30380000</v>
      </c>
      <c r="F12" s="194">
        <f>SUM(F9:F10)</f>
        <v>48301503</v>
      </c>
      <c r="G12" s="213">
        <f>F12-E12</f>
        <v>17921503</v>
      </c>
      <c r="H12" s="196">
        <f>IF(E12=0,0,((G12/E12)*100))</f>
        <v>58.99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117</v>
      </c>
      <c r="B14" s="215" t="s">
        <v>118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87</v>
      </c>
      <c r="C16" s="205"/>
      <c r="D16" s="206"/>
      <c r="E16" s="207"/>
      <c r="F16" s="207"/>
      <c r="G16" s="208">
        <f aca="true" t="shared" si="0" ref="G16:G25">F16-E16</f>
        <v>0</v>
      </c>
      <c r="H16" s="203">
        <f aca="true" t="shared" si="1" ref="H16:H25">IF(E16=0,0,((G16/E16)*100))</f>
        <v>0</v>
      </c>
    </row>
    <row r="17" spans="1:8" s="174" customFormat="1" ht="14.25" customHeight="1">
      <c r="A17" s="217"/>
      <c r="B17" s="204" t="s">
        <v>88</v>
      </c>
      <c r="C17" s="205"/>
      <c r="D17" s="200"/>
      <c r="E17" s="207"/>
      <c r="F17" s="207"/>
      <c r="G17" s="208">
        <f t="shared" si="0"/>
        <v>0</v>
      </c>
      <c r="H17" s="203">
        <f t="shared" si="1"/>
        <v>0</v>
      </c>
    </row>
    <row r="18" spans="1:8" s="174" customFormat="1" ht="14.25" customHeight="1">
      <c r="A18" s="217"/>
      <c r="B18" s="204" t="s">
        <v>89</v>
      </c>
      <c r="C18" s="205"/>
      <c r="D18" s="200"/>
      <c r="E18" s="207">
        <v>600000</v>
      </c>
      <c r="F18" s="207">
        <v>805435</v>
      </c>
      <c r="G18" s="208">
        <f t="shared" si="0"/>
        <v>205435</v>
      </c>
      <c r="H18" s="203">
        <f t="shared" si="1"/>
        <v>34.24</v>
      </c>
    </row>
    <row r="19" spans="1:8" s="174" customFormat="1" ht="14.25" customHeight="1">
      <c r="A19" s="217"/>
      <c r="B19" s="204" t="s">
        <v>90</v>
      </c>
      <c r="C19" s="205"/>
      <c r="D19" s="220"/>
      <c r="E19" s="207">
        <v>2000</v>
      </c>
      <c r="F19" s="207">
        <v>3000</v>
      </c>
      <c r="G19" s="208">
        <f t="shared" si="0"/>
        <v>1000</v>
      </c>
      <c r="H19" s="203">
        <f t="shared" si="1"/>
        <v>50</v>
      </c>
    </row>
    <row r="20" spans="1:8" s="174" customFormat="1" ht="14.25" customHeight="1">
      <c r="A20" s="217"/>
      <c r="B20" s="204" t="s">
        <v>91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92</v>
      </c>
      <c r="C21" s="205"/>
      <c r="D21" s="221"/>
      <c r="E21" s="207"/>
      <c r="F21" s="207"/>
      <c r="G21" s="208">
        <f t="shared" si="0"/>
        <v>0</v>
      </c>
      <c r="H21" s="203">
        <f t="shared" si="1"/>
        <v>0</v>
      </c>
    </row>
    <row r="22" spans="1:8" s="174" customFormat="1" ht="14.25" customHeight="1">
      <c r="A22" s="197"/>
      <c r="B22" s="204" t="s">
        <v>93</v>
      </c>
      <c r="C22" s="222" t="s">
        <v>70</v>
      </c>
      <c r="D22" s="220"/>
      <c r="E22" s="207"/>
      <c r="F22" s="207"/>
      <c r="G22" s="208">
        <f t="shared" si="0"/>
        <v>0</v>
      </c>
      <c r="H22" s="203">
        <f t="shared" si="1"/>
        <v>0</v>
      </c>
    </row>
    <row r="23" spans="1:8" s="174" customFormat="1" ht="14.25" customHeight="1">
      <c r="A23" s="197"/>
      <c r="B23" s="204" t="s">
        <v>94</v>
      </c>
      <c r="C23" s="222"/>
      <c r="D23" s="200"/>
      <c r="E23" s="207">
        <v>-9560000</v>
      </c>
      <c r="F23" s="207">
        <v>-9117922</v>
      </c>
      <c r="G23" s="208">
        <f t="shared" si="0"/>
        <v>442078</v>
      </c>
      <c r="H23" s="203">
        <f t="shared" si="1"/>
        <v>-4.62</v>
      </c>
    </row>
    <row r="24" spans="1:8" s="174" customFormat="1" ht="14.25" customHeight="1">
      <c r="A24" s="197"/>
      <c r="B24" s="204" t="s">
        <v>95</v>
      </c>
      <c r="C24" s="222" t="s">
        <v>71</v>
      </c>
      <c r="D24" s="200"/>
      <c r="E24" s="207"/>
      <c r="F24" s="207">
        <v>-20000</v>
      </c>
      <c r="G24" s="208">
        <f t="shared" si="0"/>
        <v>-20000</v>
      </c>
      <c r="H24" s="203">
        <f t="shared" si="1"/>
        <v>0</v>
      </c>
    </row>
    <row r="25" spans="1:8" s="174" customFormat="1" ht="14.25" customHeight="1">
      <c r="A25" s="197"/>
      <c r="B25" s="204" t="s">
        <v>96</v>
      </c>
      <c r="C25" s="222" t="s">
        <v>71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97</v>
      </c>
      <c r="B27" s="212"/>
      <c r="C27" s="212"/>
      <c r="D27" s="200"/>
      <c r="E27" s="194">
        <f>SUM(E16:E25)</f>
        <v>-8958000</v>
      </c>
      <c r="F27" s="194">
        <f>SUM(F16:F25)</f>
        <v>-8329487</v>
      </c>
      <c r="G27" s="213">
        <f>F27-E27</f>
        <v>628513</v>
      </c>
      <c r="H27" s="196">
        <f>IF(E27=0,0,((G27/E27)*100))</f>
        <v>-7.02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98</v>
      </c>
      <c r="B29" s="215" t="s">
        <v>119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99</v>
      </c>
      <c r="C31" s="222" t="s">
        <v>100</v>
      </c>
      <c r="D31" s="206"/>
      <c r="E31" s="207">
        <v>500000</v>
      </c>
      <c r="F31" s="207">
        <v>4197731</v>
      </c>
      <c r="G31" s="208">
        <f aca="true" t="shared" si="2" ref="G31:G39">F31-E31</f>
        <v>3697731</v>
      </c>
      <c r="H31" s="203">
        <f aca="true" t="shared" si="3" ref="H31:H39">IF(E31=0,0,((G31/E31)*100))</f>
        <v>739.55</v>
      </c>
    </row>
    <row r="32" spans="1:8" s="174" customFormat="1" ht="14.25" customHeight="1">
      <c r="A32" s="197"/>
      <c r="B32" s="204" t="s">
        <v>101</v>
      </c>
      <c r="C32" s="222"/>
      <c r="D32" s="206"/>
      <c r="E32" s="207"/>
      <c r="F32" s="207"/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102</v>
      </c>
      <c r="C33" s="222"/>
      <c r="D33" s="200"/>
      <c r="E33" s="207"/>
      <c r="F33" s="207"/>
      <c r="G33" s="208">
        <f t="shared" si="2"/>
        <v>0</v>
      </c>
      <c r="H33" s="203">
        <f t="shared" si="3"/>
        <v>0</v>
      </c>
    </row>
    <row r="34" spans="1:8" s="174" customFormat="1" ht="14.25" customHeight="1">
      <c r="A34" s="197"/>
      <c r="B34" s="204" t="s">
        <v>103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104</v>
      </c>
      <c r="C35" s="222"/>
      <c r="D35" s="200"/>
      <c r="E35" s="207">
        <v>-936000</v>
      </c>
      <c r="F35" s="207">
        <v>-3163795</v>
      </c>
      <c r="G35" s="208">
        <f t="shared" si="2"/>
        <v>-2227795</v>
      </c>
      <c r="H35" s="203">
        <f t="shared" si="3"/>
        <v>238.01</v>
      </c>
    </row>
    <row r="36" spans="1:8" s="174" customFormat="1" ht="14.25" customHeight="1">
      <c r="A36" s="197"/>
      <c r="B36" s="204" t="s">
        <v>105</v>
      </c>
      <c r="C36" s="222"/>
      <c r="D36" s="200"/>
      <c r="E36" s="207"/>
      <c r="F36" s="207"/>
      <c r="G36" s="208">
        <f t="shared" si="2"/>
        <v>0</v>
      </c>
      <c r="H36" s="203">
        <f t="shared" si="3"/>
        <v>0</v>
      </c>
    </row>
    <row r="37" spans="1:8" s="174" customFormat="1" ht="14.25" customHeight="1">
      <c r="A37" s="197"/>
      <c r="B37" s="204" t="s">
        <v>106</v>
      </c>
      <c r="C37" s="222" t="s">
        <v>107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108</v>
      </c>
      <c r="C38" s="222" t="s">
        <v>109</v>
      </c>
      <c r="D38" s="200"/>
      <c r="E38" s="207"/>
      <c r="F38" s="207">
        <v>-255427</v>
      </c>
      <c r="G38" s="208">
        <f t="shared" si="2"/>
        <v>-255427</v>
      </c>
      <c r="H38" s="203">
        <f t="shared" si="3"/>
        <v>0</v>
      </c>
    </row>
    <row r="39" spans="1:8" s="174" customFormat="1" ht="14.25" customHeight="1">
      <c r="A39" s="197"/>
      <c r="B39" s="204" t="s">
        <v>110</v>
      </c>
      <c r="C39" s="222" t="s">
        <v>109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111</v>
      </c>
      <c r="B41" s="212"/>
      <c r="C41" s="212"/>
      <c r="D41" s="200"/>
      <c r="E41" s="194">
        <f>SUM(E31:E39)</f>
        <v>-436000</v>
      </c>
      <c r="F41" s="194">
        <f>SUM(F31:F39)</f>
        <v>778509</v>
      </c>
      <c r="G41" s="213">
        <f>F41-E41</f>
        <v>1214509</v>
      </c>
      <c r="H41" s="196">
        <f>IF(E41=0,0,((G41/E41)*100))</f>
        <v>-278.56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120</v>
      </c>
      <c r="B43" s="227" t="s">
        <v>121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112</v>
      </c>
      <c r="B45" s="227" t="s">
        <v>121</v>
      </c>
      <c r="C45" s="228"/>
      <c r="D45" s="200"/>
      <c r="E45" s="194">
        <f>E12+E27+E41+E43</f>
        <v>20986000</v>
      </c>
      <c r="F45" s="194">
        <f>F12+F27+F41+F43</f>
        <v>40750525</v>
      </c>
      <c r="G45" s="213">
        <f>F45-E45</f>
        <v>19764525</v>
      </c>
      <c r="H45" s="196">
        <f>IF(E45=0,0,((G45/E45)*100))</f>
        <v>94.18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122</v>
      </c>
      <c r="B47" s="227" t="s">
        <v>123</v>
      </c>
      <c r="C47" s="228"/>
      <c r="D47" s="200"/>
      <c r="E47" s="229">
        <v>853368000</v>
      </c>
      <c r="F47" s="229">
        <v>878857965</v>
      </c>
      <c r="G47" s="213">
        <f>F47-E47</f>
        <v>25489965</v>
      </c>
      <c r="H47" s="196">
        <f>IF(E47=0,0,((G47/E47)*100))</f>
        <v>2.99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124</v>
      </c>
      <c r="B49" s="227" t="s">
        <v>125</v>
      </c>
      <c r="C49" s="228"/>
      <c r="D49" s="206"/>
      <c r="E49" s="194">
        <f>E45+E47</f>
        <v>874354000</v>
      </c>
      <c r="F49" s="194">
        <f>F45+F47</f>
        <v>919608490</v>
      </c>
      <c r="G49" s="213">
        <f>F49-E49</f>
        <v>45254490</v>
      </c>
      <c r="H49" s="196">
        <f>IF(E49=0,0,((G49/E49)*100))</f>
        <v>5.18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126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51:H51"/>
    <mergeCell ref="A45:C45"/>
    <mergeCell ref="B9:C9"/>
    <mergeCell ref="B10:C10"/>
    <mergeCell ref="B19:C19"/>
    <mergeCell ref="A14:C14"/>
    <mergeCell ref="B16:C16"/>
    <mergeCell ref="B24:C24"/>
    <mergeCell ref="B23:C23"/>
    <mergeCell ref="B25:C25"/>
    <mergeCell ref="B17:C17"/>
    <mergeCell ref="A2:H2"/>
    <mergeCell ref="A3:H3"/>
    <mergeCell ref="A7:C7"/>
    <mergeCell ref="A12:C12"/>
    <mergeCell ref="A5:C6"/>
    <mergeCell ref="B18:C18"/>
    <mergeCell ref="B22:C22"/>
    <mergeCell ref="B20:C20"/>
    <mergeCell ref="B21:C21"/>
    <mergeCell ref="A47:C47"/>
    <mergeCell ref="A49:C49"/>
    <mergeCell ref="B39:C39"/>
    <mergeCell ref="A41:C41"/>
    <mergeCell ref="A43:C43"/>
    <mergeCell ref="B36:C36"/>
    <mergeCell ref="B37:C37"/>
    <mergeCell ref="B38:C38"/>
    <mergeCell ref="A27:C27"/>
    <mergeCell ref="B34:C34"/>
    <mergeCell ref="B33:C33"/>
    <mergeCell ref="B31:C31"/>
    <mergeCell ref="B32:C32"/>
    <mergeCell ref="A29:C29"/>
    <mergeCell ref="B35:C35"/>
  </mergeCells>
  <printOptions horizontalCentered="1"/>
  <pageMargins left="0.5905511811023623" right="0.5905511811023623" top="0.4724409448818898" bottom="0.8267716535433072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A1:O97"/>
  <sheetViews>
    <sheetView showGridLines="0" tabSelected="1" zoomScale="60" zoomScaleNormal="60" workbookViewId="0" topLeftCell="A19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5.25390625" style="445" customWidth="1"/>
    <col min="10" max="10" width="7.1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230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231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232</v>
      </c>
      <c r="B5" s="281"/>
      <c r="C5" s="281"/>
      <c r="D5" s="282" t="s">
        <v>232</v>
      </c>
      <c r="E5" s="283" t="s">
        <v>127</v>
      </c>
      <c r="F5" s="284"/>
      <c r="G5" s="283" t="s">
        <v>128</v>
      </c>
      <c r="H5" s="284"/>
      <c r="I5" s="285" t="s">
        <v>129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130</v>
      </c>
      <c r="F6" s="295" t="s">
        <v>3</v>
      </c>
      <c r="G6" s="294" t="s">
        <v>130</v>
      </c>
      <c r="H6" s="295" t="s">
        <v>3</v>
      </c>
      <c r="I6" s="294" t="s">
        <v>130</v>
      </c>
      <c r="J6" s="296" t="s">
        <v>3</v>
      </c>
      <c r="K6" s="297"/>
      <c r="L6" s="298" t="s">
        <v>131</v>
      </c>
      <c r="M6" s="298"/>
      <c r="N6" s="299"/>
      <c r="O6" s="300" t="s">
        <v>132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133</v>
      </c>
      <c r="B8" s="313"/>
      <c r="C8" s="313"/>
      <c r="D8" s="314"/>
      <c r="E8" s="315">
        <f>SUM(E10,E18,E26,E37,E42,E45,E48)</f>
        <v>1428683888.5</v>
      </c>
      <c r="F8" s="315">
        <f>IF(E$8&gt;0,(E8/E$8)*100,0)</f>
        <v>100</v>
      </c>
      <c r="G8" s="315">
        <f>SUM(G10,G18,G26,G37,G42,G45,G48)</f>
        <v>1406481913.5</v>
      </c>
      <c r="H8" s="315">
        <f>IF(G$8&gt;0,(G8/G$8)*100,0)</f>
        <v>100</v>
      </c>
      <c r="I8" s="316">
        <f>E8-G8</f>
        <v>22201975</v>
      </c>
      <c r="J8" s="317">
        <f>IF(G8=0,0,((I8/G8)*100))</f>
        <v>1.58</v>
      </c>
      <c r="K8" s="318"/>
      <c r="L8" s="319" t="s">
        <v>134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135</v>
      </c>
      <c r="C10" s="326"/>
      <c r="D10" s="332"/>
      <c r="E10" s="315">
        <f>SUM(E11:E16)</f>
        <v>1012108579</v>
      </c>
      <c r="F10" s="315">
        <f aca="true" t="shared" si="0" ref="F10:F16">IF(E$8&gt;0,(E10/E$8)*100,0)</f>
        <v>70.84</v>
      </c>
      <c r="G10" s="315">
        <f>SUM(G11:G16)</f>
        <v>969498275</v>
      </c>
      <c r="H10" s="315">
        <f aca="true" t="shared" si="1" ref="H10:H16">IF(G$8&gt;0,(G10/G$8)*100,0)</f>
        <v>68.93</v>
      </c>
      <c r="I10" s="316">
        <f aca="true" t="shared" si="2" ref="I10:I16">E10-G10</f>
        <v>42610304</v>
      </c>
      <c r="J10" s="317">
        <f aca="true" t="shared" si="3" ref="J10:J16">IF(G10=0,0,((I10/G10)*100))</f>
        <v>4.4</v>
      </c>
      <c r="K10" s="328" t="s">
        <v>136</v>
      </c>
      <c r="L10" s="328" t="s">
        <v>137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138</v>
      </c>
      <c r="C11" s="335"/>
      <c r="D11" s="336"/>
      <c r="E11" s="337">
        <v>919608490</v>
      </c>
      <c r="F11" s="338">
        <f t="shared" si="0"/>
        <v>64.37</v>
      </c>
      <c r="G11" s="337">
        <v>878857965</v>
      </c>
      <c r="H11" s="338">
        <f t="shared" si="1"/>
        <v>62.49</v>
      </c>
      <c r="I11" s="339">
        <f t="shared" si="2"/>
        <v>40750525</v>
      </c>
      <c r="J11" s="340">
        <f t="shared" si="3"/>
        <v>4.64</v>
      </c>
      <c r="K11" s="307"/>
      <c r="L11" s="341" t="s">
        <v>139</v>
      </c>
      <c r="M11" s="342" t="s">
        <v>138</v>
      </c>
      <c r="N11" s="343"/>
      <c r="O11" s="344">
        <v>41110</v>
      </c>
    </row>
    <row r="12" spans="1:15" s="345" customFormat="1" ht="15" customHeight="1">
      <c r="A12" s="301"/>
      <c r="B12" s="335" t="s">
        <v>140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141</v>
      </c>
      <c r="M12" s="342" t="s">
        <v>140</v>
      </c>
      <c r="N12" s="343"/>
      <c r="O12" s="344">
        <v>41120</v>
      </c>
    </row>
    <row r="13" spans="1:15" s="345" customFormat="1" ht="15" customHeight="1">
      <c r="A13" s="301"/>
      <c r="B13" s="335" t="s">
        <v>142</v>
      </c>
      <c r="C13" s="335"/>
      <c r="D13" s="336"/>
      <c r="E13" s="337">
        <v>1689375</v>
      </c>
      <c r="F13" s="338">
        <f t="shared" si="0"/>
        <v>0.12</v>
      </c>
      <c r="G13" s="337">
        <v>2932983</v>
      </c>
      <c r="H13" s="338">
        <f t="shared" si="1"/>
        <v>0.21</v>
      </c>
      <c r="I13" s="339">
        <f t="shared" si="2"/>
        <v>-1243608</v>
      </c>
      <c r="J13" s="340">
        <f t="shared" si="3"/>
        <v>-42.4</v>
      </c>
      <c r="K13" s="307"/>
      <c r="L13" s="341" t="s">
        <v>143</v>
      </c>
      <c r="M13" s="342" t="s">
        <v>144</v>
      </c>
      <c r="N13" s="343"/>
      <c r="O13" s="344">
        <v>41130</v>
      </c>
    </row>
    <row r="14" spans="1:15" s="345" customFormat="1" ht="15" customHeight="1">
      <c r="A14" s="301"/>
      <c r="B14" s="335" t="s">
        <v>145</v>
      </c>
      <c r="C14" s="335"/>
      <c r="D14" s="336"/>
      <c r="E14" s="337">
        <v>90563489</v>
      </c>
      <c r="F14" s="338">
        <f t="shared" si="0"/>
        <v>6.34</v>
      </c>
      <c r="G14" s="337">
        <v>87296364</v>
      </c>
      <c r="H14" s="338">
        <f t="shared" si="1"/>
        <v>6.21</v>
      </c>
      <c r="I14" s="339">
        <f t="shared" si="2"/>
        <v>3267125</v>
      </c>
      <c r="J14" s="340">
        <f t="shared" si="3"/>
        <v>3.74</v>
      </c>
      <c r="K14" s="307"/>
      <c r="L14" s="341" t="s">
        <v>146</v>
      </c>
      <c r="M14" s="342" t="s">
        <v>145</v>
      </c>
      <c r="N14" s="343"/>
      <c r="O14" s="344">
        <v>41140</v>
      </c>
    </row>
    <row r="15" spans="1:15" s="345" customFormat="1" ht="15" customHeight="1">
      <c r="A15" s="301"/>
      <c r="B15" s="335" t="s">
        <v>147</v>
      </c>
      <c r="C15" s="335"/>
      <c r="D15" s="336"/>
      <c r="E15" s="337">
        <v>247225</v>
      </c>
      <c r="F15" s="338">
        <f t="shared" si="0"/>
        <v>0.02</v>
      </c>
      <c r="G15" s="337">
        <v>410963</v>
      </c>
      <c r="H15" s="338">
        <f t="shared" si="1"/>
        <v>0.03</v>
      </c>
      <c r="I15" s="339">
        <f t="shared" si="2"/>
        <v>-163738</v>
      </c>
      <c r="J15" s="340">
        <f t="shared" si="3"/>
        <v>-39.84</v>
      </c>
      <c r="K15" s="307"/>
      <c r="L15" s="341" t="s">
        <v>148</v>
      </c>
      <c r="M15" s="342" t="s">
        <v>147</v>
      </c>
      <c r="N15" s="343"/>
      <c r="O15" s="344">
        <v>41150</v>
      </c>
    </row>
    <row r="16" spans="1:15" s="345" customFormat="1" ht="15" customHeight="1">
      <c r="A16" s="301"/>
      <c r="B16" s="335" t="s">
        <v>149</v>
      </c>
      <c r="C16" s="335"/>
      <c r="D16" s="336"/>
      <c r="E16" s="337"/>
      <c r="F16" s="338">
        <f t="shared" si="0"/>
        <v>0</v>
      </c>
      <c r="G16" s="337"/>
      <c r="H16" s="338">
        <f t="shared" si="1"/>
        <v>0</v>
      </c>
      <c r="I16" s="339">
        <f t="shared" si="2"/>
        <v>0</v>
      </c>
      <c r="J16" s="340">
        <f t="shared" si="3"/>
        <v>0</v>
      </c>
      <c r="K16" s="307"/>
      <c r="L16" s="341" t="s">
        <v>150</v>
      </c>
      <c r="M16" s="342" t="s">
        <v>151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152</v>
      </c>
      <c r="C18" s="326"/>
      <c r="D18" s="332"/>
      <c r="E18" s="315">
        <f>SUM(E20:E24)</f>
        <v>0</v>
      </c>
      <c r="F18" s="315">
        <f>IF(E$8&gt;0,(E18/E$8)*100,0)</f>
        <v>0</v>
      </c>
      <c r="G18" s="315">
        <f>SUM(G20:G24)</f>
        <v>0</v>
      </c>
      <c r="H18" s="315">
        <f>IF(G$8&gt;0,(G18/G$8)*100,0)</f>
        <v>0</v>
      </c>
      <c r="I18" s="316">
        <f>E18-G18</f>
        <v>0</v>
      </c>
      <c r="J18" s="317">
        <f>IF(G18=0,0,((I18/G18)*100))</f>
        <v>0</v>
      </c>
      <c r="K18" s="328" t="s">
        <v>153</v>
      </c>
      <c r="L18" s="328" t="s">
        <v>233</v>
      </c>
      <c r="M18" s="329"/>
      <c r="N18" s="333"/>
      <c r="O18" s="334">
        <v>41200</v>
      </c>
    </row>
    <row r="19" spans="1:15" s="331" customFormat="1" ht="13.5" customHeight="1">
      <c r="A19" s="325" t="s">
        <v>154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155</v>
      </c>
      <c r="M19" s="329"/>
      <c r="N19" s="333"/>
      <c r="O19" s="334"/>
    </row>
    <row r="20" spans="1:15" s="345" customFormat="1" ht="15" customHeight="1">
      <c r="A20" s="301"/>
      <c r="B20" s="335" t="s">
        <v>156</v>
      </c>
      <c r="C20" s="349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IF(G20=0,0,((I20/G20)*100))</f>
        <v>0</v>
      </c>
      <c r="K20" s="307"/>
      <c r="L20" s="341" t="s">
        <v>139</v>
      </c>
      <c r="M20" s="342" t="s">
        <v>156</v>
      </c>
      <c r="N20" s="343"/>
      <c r="O20" s="344">
        <v>41210</v>
      </c>
    </row>
    <row r="21" spans="1:15" s="345" customFormat="1" ht="15" customHeight="1">
      <c r="A21" s="301"/>
      <c r="B21" s="335" t="s">
        <v>157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141</v>
      </c>
      <c r="M21" s="342" t="s">
        <v>157</v>
      </c>
      <c r="N21" s="343"/>
      <c r="O21" s="344">
        <v>41220</v>
      </c>
    </row>
    <row r="22" spans="1:15" s="345" customFormat="1" ht="15" customHeight="1">
      <c r="A22" s="301"/>
      <c r="B22" s="335" t="s">
        <v>158</v>
      </c>
      <c r="C22" s="349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IF(G22=0,0,((I22/G22)*100))</f>
        <v>0</v>
      </c>
      <c r="K22" s="307"/>
      <c r="L22" s="341" t="s">
        <v>143</v>
      </c>
      <c r="M22" s="342" t="s">
        <v>158</v>
      </c>
      <c r="N22" s="343"/>
      <c r="O22" s="344">
        <v>41230</v>
      </c>
    </row>
    <row r="23" spans="1:15" s="345" customFormat="1" ht="15" customHeight="1">
      <c r="A23" s="301"/>
      <c r="B23" s="335" t="s">
        <v>159</v>
      </c>
      <c r="C23" s="349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IF(G23=0,0,((I23/G23)*100))</f>
        <v>0</v>
      </c>
      <c r="K23" s="307"/>
      <c r="L23" s="341" t="s">
        <v>146</v>
      </c>
      <c r="M23" s="342" t="s">
        <v>159</v>
      </c>
      <c r="N23" s="343"/>
      <c r="O23" s="344">
        <v>41230</v>
      </c>
    </row>
    <row r="24" spans="1:15" s="345" customFormat="1" ht="15" customHeight="1">
      <c r="A24" s="301"/>
      <c r="B24" s="335" t="s">
        <v>160</v>
      </c>
      <c r="C24" s="349"/>
      <c r="D24" s="336"/>
      <c r="E24" s="337"/>
      <c r="F24" s="338">
        <f>IF(E$8&gt;0,(E24/E$8)*100,0)</f>
        <v>0</v>
      </c>
      <c r="G24" s="337"/>
      <c r="H24" s="338">
        <f>IF(G$8&gt;0,(G24/G$8)*100,0)</f>
        <v>0</v>
      </c>
      <c r="I24" s="339">
        <f>E24-G24</f>
        <v>0</v>
      </c>
      <c r="J24" s="340">
        <f>IF(G24=0,0,((I24/G24)*100))</f>
        <v>0</v>
      </c>
      <c r="K24" s="307"/>
      <c r="L24" s="341" t="s">
        <v>148</v>
      </c>
      <c r="M24" s="342" t="s">
        <v>160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161</v>
      </c>
      <c r="C26" s="326"/>
      <c r="D26" s="332"/>
      <c r="E26" s="315">
        <f>SUM(E27:E35)</f>
        <v>415154767.5</v>
      </c>
      <c r="F26" s="315">
        <f aca="true" t="shared" si="4" ref="F26:F35">IF(E$8&gt;0,(E26/E$8)*100,0)</f>
        <v>29.06</v>
      </c>
      <c r="G26" s="315">
        <f>SUM(G27:G35)</f>
        <v>433598502.5</v>
      </c>
      <c r="H26" s="315">
        <f aca="true" t="shared" si="5" ref="H26:H35">IF(G$8&gt;0,(G26/G$8)*100,0)</f>
        <v>30.83</v>
      </c>
      <c r="I26" s="316">
        <f aca="true" t="shared" si="6" ref="I26:I35">E26-G26</f>
        <v>-18443735</v>
      </c>
      <c r="J26" s="317">
        <f aca="true" t="shared" si="7" ref="J26:J35">IF(G26=0,0,((I26/G26)*100))</f>
        <v>-4.25</v>
      </c>
      <c r="K26" s="328" t="s">
        <v>162</v>
      </c>
      <c r="L26" s="328" t="s">
        <v>163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164</v>
      </c>
      <c r="C27" s="349"/>
      <c r="D27" s="336"/>
      <c r="E27" s="337">
        <v>246074977.5</v>
      </c>
      <c r="F27" s="338">
        <f t="shared" si="4"/>
        <v>17.22</v>
      </c>
      <c r="G27" s="337">
        <v>246074977.5</v>
      </c>
      <c r="H27" s="338">
        <f t="shared" si="5"/>
        <v>17.5</v>
      </c>
      <c r="I27" s="339">
        <f t="shared" si="6"/>
        <v>0</v>
      </c>
      <c r="J27" s="340">
        <f t="shared" si="7"/>
        <v>0</v>
      </c>
      <c r="K27" s="307"/>
      <c r="L27" s="341" t="s">
        <v>139</v>
      </c>
      <c r="M27" s="342" t="s">
        <v>164</v>
      </c>
      <c r="N27" s="343"/>
      <c r="O27" s="344">
        <v>41310</v>
      </c>
    </row>
    <row r="28" spans="1:15" s="345" customFormat="1" ht="15" customHeight="1">
      <c r="A28" s="301"/>
      <c r="B28" s="335" t="s">
        <v>165</v>
      </c>
      <c r="C28" s="349"/>
      <c r="D28" s="336"/>
      <c r="E28" s="337">
        <v>12791893</v>
      </c>
      <c r="F28" s="338">
        <f t="shared" si="4"/>
        <v>0.9</v>
      </c>
      <c r="G28" s="337">
        <v>14011874</v>
      </c>
      <c r="H28" s="338">
        <f t="shared" si="5"/>
        <v>1</v>
      </c>
      <c r="I28" s="339">
        <f t="shared" si="6"/>
        <v>-1219981</v>
      </c>
      <c r="J28" s="340">
        <f t="shared" si="7"/>
        <v>-8.71</v>
      </c>
      <c r="K28" s="307"/>
      <c r="L28" s="341" t="s">
        <v>141</v>
      </c>
      <c r="M28" s="342" t="s">
        <v>165</v>
      </c>
      <c r="N28" s="343"/>
      <c r="O28" s="310">
        <v>41320</v>
      </c>
    </row>
    <row r="29" spans="1:15" s="345" customFormat="1" ht="15" customHeight="1">
      <c r="A29" s="301"/>
      <c r="B29" s="335" t="s">
        <v>166</v>
      </c>
      <c r="C29" s="349"/>
      <c r="D29" s="336"/>
      <c r="E29" s="337">
        <v>118197355</v>
      </c>
      <c r="F29" s="338">
        <f t="shared" si="4"/>
        <v>8.27</v>
      </c>
      <c r="G29" s="337">
        <v>126045628</v>
      </c>
      <c r="H29" s="338">
        <f t="shared" si="5"/>
        <v>8.96</v>
      </c>
      <c r="I29" s="339">
        <f t="shared" si="6"/>
        <v>-7848273</v>
      </c>
      <c r="J29" s="340">
        <f t="shared" si="7"/>
        <v>-6.23</v>
      </c>
      <c r="K29" s="307"/>
      <c r="L29" s="341" t="s">
        <v>143</v>
      </c>
      <c r="M29" s="342" t="s">
        <v>167</v>
      </c>
      <c r="N29" s="343"/>
      <c r="O29" s="310">
        <v>41330</v>
      </c>
    </row>
    <row r="30" spans="1:15" s="345" customFormat="1" ht="15" customHeight="1">
      <c r="A30" s="301"/>
      <c r="B30" s="335" t="s">
        <v>168</v>
      </c>
      <c r="C30" s="349"/>
      <c r="D30" s="336"/>
      <c r="E30" s="337">
        <v>30522802</v>
      </c>
      <c r="F30" s="338">
        <f t="shared" si="4"/>
        <v>2.14</v>
      </c>
      <c r="G30" s="337">
        <v>38190933</v>
      </c>
      <c r="H30" s="338">
        <f t="shared" si="5"/>
        <v>2.72</v>
      </c>
      <c r="I30" s="339">
        <f t="shared" si="6"/>
        <v>-7668131</v>
      </c>
      <c r="J30" s="340">
        <f t="shared" si="7"/>
        <v>-20.08</v>
      </c>
      <c r="K30" s="307"/>
      <c r="L30" s="341" t="s">
        <v>146</v>
      </c>
      <c r="M30" s="342" t="s">
        <v>168</v>
      </c>
      <c r="N30" s="343"/>
      <c r="O30" s="310">
        <v>41340</v>
      </c>
    </row>
    <row r="31" spans="1:15" s="345" customFormat="1" ht="15" customHeight="1">
      <c r="A31" s="301"/>
      <c r="B31" s="335" t="s">
        <v>169</v>
      </c>
      <c r="C31" s="349"/>
      <c r="D31" s="336"/>
      <c r="E31" s="337">
        <v>3663400</v>
      </c>
      <c r="F31" s="338">
        <f t="shared" si="4"/>
        <v>0.26</v>
      </c>
      <c r="G31" s="337">
        <v>4854014</v>
      </c>
      <c r="H31" s="338">
        <f t="shared" si="5"/>
        <v>0.35</v>
      </c>
      <c r="I31" s="339">
        <f t="shared" si="6"/>
        <v>-1190614</v>
      </c>
      <c r="J31" s="340">
        <f t="shared" si="7"/>
        <v>-24.53</v>
      </c>
      <c r="K31" s="307"/>
      <c r="L31" s="341" t="s">
        <v>148</v>
      </c>
      <c r="M31" s="342" t="s">
        <v>169</v>
      </c>
      <c r="N31" s="343"/>
      <c r="O31" s="310">
        <v>41350</v>
      </c>
    </row>
    <row r="32" spans="1:15" s="345" customFormat="1" ht="15" customHeight="1">
      <c r="A32" s="301"/>
      <c r="B32" s="335" t="s">
        <v>170</v>
      </c>
      <c r="C32" s="349"/>
      <c r="D32" s="336"/>
      <c r="E32" s="337">
        <v>3904340</v>
      </c>
      <c r="F32" s="338">
        <f t="shared" si="4"/>
        <v>0.27</v>
      </c>
      <c r="G32" s="337">
        <v>4421076</v>
      </c>
      <c r="H32" s="338">
        <f t="shared" si="5"/>
        <v>0.31</v>
      </c>
      <c r="I32" s="339">
        <f t="shared" si="6"/>
        <v>-516736</v>
      </c>
      <c r="J32" s="340">
        <f t="shared" si="7"/>
        <v>-11.69</v>
      </c>
      <c r="K32" s="307"/>
      <c r="L32" s="341" t="s">
        <v>150</v>
      </c>
      <c r="M32" s="342" t="s">
        <v>170</v>
      </c>
      <c r="N32" s="343"/>
      <c r="O32" s="310">
        <v>41360</v>
      </c>
    </row>
    <row r="33" spans="1:15" s="345" customFormat="1" ht="15" customHeight="1">
      <c r="A33" s="301"/>
      <c r="B33" s="335" t="s">
        <v>171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172</v>
      </c>
      <c r="M33" s="342" t="s">
        <v>171</v>
      </c>
      <c r="N33" s="343"/>
      <c r="O33" s="310">
        <v>41370</v>
      </c>
    </row>
    <row r="34" spans="1:15" s="345" customFormat="1" ht="15" customHeight="1">
      <c r="A34" s="301"/>
      <c r="B34" s="335" t="s">
        <v>173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174</v>
      </c>
      <c r="M34" s="342" t="s">
        <v>173</v>
      </c>
      <c r="N34" s="343"/>
      <c r="O34" s="310">
        <v>41380</v>
      </c>
    </row>
    <row r="35" spans="1:15" s="345" customFormat="1" ht="15" customHeight="1">
      <c r="A35" s="301"/>
      <c r="B35" s="335" t="s">
        <v>175</v>
      </c>
      <c r="C35" s="349"/>
      <c r="D35" s="336"/>
      <c r="E35" s="337"/>
      <c r="F35" s="338">
        <f t="shared" si="4"/>
        <v>0</v>
      </c>
      <c r="G35" s="337"/>
      <c r="H35" s="338">
        <f t="shared" si="5"/>
        <v>0</v>
      </c>
      <c r="I35" s="339">
        <f t="shared" si="6"/>
        <v>0</v>
      </c>
      <c r="J35" s="340">
        <f t="shared" si="7"/>
        <v>0</v>
      </c>
      <c r="K35" s="307"/>
      <c r="L35" s="341" t="s">
        <v>176</v>
      </c>
      <c r="M35" s="342" t="s">
        <v>175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177</v>
      </c>
      <c r="C37" s="326"/>
      <c r="D37" s="332"/>
      <c r="E37" s="315">
        <f>SUM(E38:E40)</f>
        <v>925250</v>
      </c>
      <c r="F37" s="315">
        <f>IF(E$8&gt;0,(E37/E$8)*100,0)</f>
        <v>0.06</v>
      </c>
      <c r="G37" s="315">
        <f>SUM(G38:G40)</f>
        <v>2194000</v>
      </c>
      <c r="H37" s="315">
        <f>IF(G$8&gt;0,(G37/G$8)*100,0)</f>
        <v>0.16</v>
      </c>
      <c r="I37" s="316">
        <f>E37-G37</f>
        <v>-1268750</v>
      </c>
      <c r="J37" s="317">
        <f>IF(G37=0,0,((I37/G37)*100))</f>
        <v>-57.83</v>
      </c>
      <c r="K37" s="328" t="s">
        <v>178</v>
      </c>
      <c r="L37" s="328" t="s">
        <v>179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180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139</v>
      </c>
      <c r="M38" s="342" t="s">
        <v>180</v>
      </c>
      <c r="N38" s="343"/>
      <c r="O38" s="310">
        <v>41410</v>
      </c>
    </row>
    <row r="39" spans="1:15" s="345" customFormat="1" ht="15" customHeight="1">
      <c r="A39" s="301"/>
      <c r="B39" s="335" t="s">
        <v>181</v>
      </c>
      <c r="C39" s="349"/>
      <c r="D39" s="336"/>
      <c r="E39" s="337">
        <v>925250</v>
      </c>
      <c r="F39" s="338">
        <f>IF(E$8&gt;0,(E39/E$8)*100,0)</f>
        <v>0.06</v>
      </c>
      <c r="G39" s="337">
        <v>2194000</v>
      </c>
      <c r="H39" s="338">
        <f>IF(G$8&gt;0,(G39/G$8)*100,0)</f>
        <v>0.16</v>
      </c>
      <c r="I39" s="339">
        <f>E39-G39</f>
        <v>-1268750</v>
      </c>
      <c r="J39" s="340">
        <f>IF(G39=0,0,((I39/G39)*100))</f>
        <v>-57.83</v>
      </c>
      <c r="K39" s="307"/>
      <c r="L39" s="341" t="s">
        <v>141</v>
      </c>
      <c r="M39" s="342" t="s">
        <v>181</v>
      </c>
      <c r="N39" s="343"/>
      <c r="O39" s="310">
        <v>41420</v>
      </c>
    </row>
    <row r="40" spans="1:15" s="345" customFormat="1" ht="15" customHeight="1">
      <c r="A40" s="301"/>
      <c r="B40" s="335" t="s">
        <v>182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143</v>
      </c>
      <c r="M40" s="342" t="s">
        <v>182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183</v>
      </c>
      <c r="C42" s="326"/>
      <c r="D42" s="327"/>
      <c r="E42" s="315">
        <f>SUM(E43:E43)</f>
        <v>339723</v>
      </c>
      <c r="F42" s="315">
        <f>IF(E$8&gt;0,(E42/E$8)*100,0)</f>
        <v>0.02</v>
      </c>
      <c r="G42" s="315">
        <f>SUM(G43:G43)</f>
        <v>814797</v>
      </c>
      <c r="H42" s="315">
        <f>IF(G$8&gt;0,(G42/G$8)*100,0)</f>
        <v>0.06</v>
      </c>
      <c r="I42" s="316">
        <f>E42-G42</f>
        <v>-475074</v>
      </c>
      <c r="J42" s="317">
        <f>IF(G42=0,0,((I42/G42)*100))</f>
        <v>-58.31</v>
      </c>
      <c r="K42" s="328" t="s">
        <v>184</v>
      </c>
      <c r="L42" s="328" t="s">
        <v>185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186</v>
      </c>
      <c r="C43" s="335"/>
      <c r="D43" s="336"/>
      <c r="E43" s="337">
        <v>339723</v>
      </c>
      <c r="F43" s="338">
        <f>IF(E$8&gt;0,(E43/E$8)*100,0)</f>
        <v>0.02</v>
      </c>
      <c r="G43" s="337">
        <v>814797</v>
      </c>
      <c r="H43" s="338">
        <f>IF(G$8&gt;0,(G43/G$8)*100,0)</f>
        <v>0.06</v>
      </c>
      <c r="I43" s="339">
        <f>E43-G43</f>
        <v>-475074</v>
      </c>
      <c r="J43" s="340">
        <f>IF(G43=0,0,((I43/G43)*100))</f>
        <v>-58.31</v>
      </c>
      <c r="K43" s="307"/>
      <c r="L43" s="341" t="s">
        <v>139</v>
      </c>
      <c r="M43" s="342" t="s">
        <v>186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187</v>
      </c>
      <c r="C45" s="326"/>
      <c r="D45" s="332"/>
      <c r="E45" s="315">
        <f>SUM(E46:E46)</f>
        <v>0</v>
      </c>
      <c r="F45" s="315">
        <f>IF(E$8&gt;0,(E45/E$8)*100,0)</f>
        <v>0</v>
      </c>
      <c r="G45" s="315">
        <f>SUM(G46:G46)</f>
        <v>0</v>
      </c>
      <c r="H45" s="315">
        <f>IF(G$8&gt;0,(G45/G$8)*100,0)</f>
        <v>0</v>
      </c>
      <c r="I45" s="316">
        <f>E45-G45</f>
        <v>0</v>
      </c>
      <c r="J45" s="317">
        <f>IF(G45=0,0,((I45/G45)*100))</f>
        <v>0</v>
      </c>
      <c r="K45" s="328" t="s">
        <v>188</v>
      </c>
      <c r="L45" s="328" t="s">
        <v>189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190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IF(G46=0,0,((I46/G46)*100))</f>
        <v>0</v>
      </c>
      <c r="K46" s="307"/>
      <c r="L46" s="341" t="s">
        <v>139</v>
      </c>
      <c r="M46" s="342" t="s">
        <v>190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191</v>
      </c>
      <c r="C48" s="326"/>
      <c r="D48" s="332"/>
      <c r="E48" s="315">
        <f>SUM(E49:E52)</f>
        <v>155569</v>
      </c>
      <c r="F48" s="315">
        <f>IF(E$8&gt;0,(E48/E$8)*100,0)</f>
        <v>0.01</v>
      </c>
      <c r="G48" s="315">
        <f>SUM(G49:G52)</f>
        <v>376339</v>
      </c>
      <c r="H48" s="315">
        <f>IF(G$8&gt;0,(G48/G$8)*100,0)</f>
        <v>0.03</v>
      </c>
      <c r="I48" s="316">
        <f>E48-G48</f>
        <v>-220770</v>
      </c>
      <c r="J48" s="317">
        <f>IF(G48=0,0,((I48/G48)*100))</f>
        <v>-58.66</v>
      </c>
      <c r="K48" s="328" t="s">
        <v>192</v>
      </c>
      <c r="L48" s="328" t="s">
        <v>193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194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IF(G49=0,0,((I49/G49)*100))</f>
        <v>0</v>
      </c>
      <c r="K49" s="307"/>
      <c r="L49" s="341" t="s">
        <v>139</v>
      </c>
      <c r="M49" s="347" t="s">
        <v>195</v>
      </c>
      <c r="N49" s="351"/>
      <c r="O49" s="310">
        <v>41710</v>
      </c>
    </row>
    <row r="50" spans="1:15" s="360" customFormat="1" ht="15" customHeight="1">
      <c r="A50" s="301"/>
      <c r="B50" s="335" t="s">
        <v>196</v>
      </c>
      <c r="C50" s="335"/>
      <c r="D50" s="350"/>
      <c r="E50" s="337">
        <v>155569</v>
      </c>
      <c r="F50" s="338">
        <f>IF(E$8&gt;0,(E50/E$8)*100,0)</f>
        <v>0.01</v>
      </c>
      <c r="G50" s="337">
        <v>376339</v>
      </c>
      <c r="H50" s="338">
        <f>IF(G$8&gt;0,(G50/G$8)*100,0)</f>
        <v>0.03</v>
      </c>
      <c r="I50" s="339">
        <f>E50-G50</f>
        <v>-220770</v>
      </c>
      <c r="J50" s="340">
        <f>IF(G50=0,0,((I50/G50)*100))</f>
        <v>-58.66</v>
      </c>
      <c r="K50" s="307"/>
      <c r="L50" s="341" t="s">
        <v>141</v>
      </c>
      <c r="M50" s="342" t="s">
        <v>196</v>
      </c>
      <c r="N50" s="351"/>
      <c r="O50" s="310">
        <v>41720</v>
      </c>
    </row>
    <row r="51" spans="1:15" s="360" customFormat="1" ht="15" customHeight="1">
      <c r="A51" s="301"/>
      <c r="B51" s="335" t="s">
        <v>197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143</v>
      </c>
      <c r="M51" s="347" t="s">
        <v>197</v>
      </c>
      <c r="N51" s="351"/>
      <c r="O51" s="310">
        <v>41730</v>
      </c>
    </row>
    <row r="52" spans="1:15" s="360" customFormat="1" ht="27" customHeight="1">
      <c r="A52" s="301"/>
      <c r="B52" s="362" t="s">
        <v>234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146</v>
      </c>
      <c r="M52" s="347" t="s">
        <v>198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199</v>
      </c>
      <c r="B54" s="365"/>
      <c r="C54" s="365"/>
      <c r="D54" s="366"/>
      <c r="E54" s="367">
        <f>E8</f>
        <v>1428683888.5</v>
      </c>
      <c r="F54" s="367">
        <f>IF(E$8&gt;0,(E54/E$8)*100,0)</f>
        <v>100</v>
      </c>
      <c r="G54" s="367">
        <f>G8</f>
        <v>1406481913.5</v>
      </c>
      <c r="H54" s="367">
        <f>IF(G$8&gt;0,(G54/G$8)*100,0)</f>
        <v>100</v>
      </c>
      <c r="I54" s="368">
        <f>E54-G54</f>
        <v>22201975</v>
      </c>
      <c r="J54" s="369">
        <f>IF(G54=0,0,((I54/G54)*100))</f>
        <v>1.58</v>
      </c>
      <c r="K54" s="370"/>
      <c r="L54" s="319" t="s">
        <v>200</v>
      </c>
      <c r="M54" s="320"/>
      <c r="N54" s="321"/>
      <c r="O54" s="322">
        <v>42000</v>
      </c>
    </row>
    <row r="55" spans="1:15" s="375" customFormat="1" ht="18" customHeight="1">
      <c r="A55" s="371" t="s">
        <v>235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2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236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237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238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239</v>
      </c>
      <c r="B60" s="281"/>
      <c r="C60" s="281"/>
      <c r="D60" s="399"/>
      <c r="E60" s="283" t="s">
        <v>127</v>
      </c>
      <c r="F60" s="284"/>
      <c r="G60" s="283" t="s">
        <v>128</v>
      </c>
      <c r="H60" s="284"/>
      <c r="I60" s="285" t="s">
        <v>129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130</v>
      </c>
      <c r="F61" s="295" t="s">
        <v>3</v>
      </c>
      <c r="G61" s="294" t="s">
        <v>130</v>
      </c>
      <c r="H61" s="295" t="s">
        <v>3</v>
      </c>
      <c r="I61" s="294" t="s">
        <v>130</v>
      </c>
      <c r="J61" s="296" t="s">
        <v>3</v>
      </c>
      <c r="K61" s="297"/>
      <c r="L61" s="298" t="s">
        <v>131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201</v>
      </c>
      <c r="C63" s="402"/>
      <c r="D63" s="403"/>
      <c r="E63" s="315">
        <f>E65+E70+E73</f>
        <v>8503528</v>
      </c>
      <c r="F63" s="315">
        <f>IF(E$96&gt;0,(E63/E$96)*100,0)</f>
        <v>0.6</v>
      </c>
      <c r="G63" s="315">
        <f>G65+G70+G73</f>
        <v>6770799</v>
      </c>
      <c r="H63" s="315">
        <f>IF(G$96&gt;0,(G63/G$96)*100,0)</f>
        <v>0.48</v>
      </c>
      <c r="I63" s="316">
        <f>E63-G63</f>
        <v>1732729</v>
      </c>
      <c r="J63" s="317">
        <f>IF(G63=0,0,((I63/G63)*100))</f>
        <v>25.59</v>
      </c>
      <c r="K63" s="318"/>
      <c r="L63" s="319" t="s">
        <v>202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203</v>
      </c>
      <c r="B65" s="405"/>
      <c r="C65" s="406"/>
      <c r="D65" s="407"/>
      <c r="E65" s="315">
        <f>SUM(E66:E68)</f>
        <v>1615706</v>
      </c>
      <c r="F65" s="315">
        <f>IF(E$96&gt;0,(E65/E$96)*100,0)</f>
        <v>0.11</v>
      </c>
      <c r="G65" s="315">
        <f>SUM(G66:G68)</f>
        <v>1438405</v>
      </c>
      <c r="H65" s="315">
        <f>IF(G$96&gt;0,(G65/G$96)*100,0)</f>
        <v>0.1</v>
      </c>
      <c r="I65" s="316">
        <f>E65-G65</f>
        <v>177301</v>
      </c>
      <c r="J65" s="317">
        <f>IF(G65=0,0,((I65/G65)*100))</f>
        <v>12.33</v>
      </c>
      <c r="K65" s="328" t="s">
        <v>136</v>
      </c>
      <c r="L65" s="328" t="s">
        <v>204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205</v>
      </c>
      <c r="C66" s="335"/>
      <c r="D66" s="410"/>
      <c r="E66" s="337"/>
      <c r="F66" s="338">
        <f>IF(E$96&gt;0,(E66/E$96)*100,0)</f>
        <v>0</v>
      </c>
      <c r="G66" s="337"/>
      <c r="H66" s="338">
        <f>IF(G$96&gt;0,(G66/G$96)*100,0)</f>
        <v>0</v>
      </c>
      <c r="I66" s="339">
        <f>E66-G66</f>
        <v>0</v>
      </c>
      <c r="J66" s="340">
        <f>IF(G66=0,0,((I66/G66)*100))</f>
        <v>0</v>
      </c>
      <c r="K66" s="307"/>
      <c r="L66" s="341" t="s">
        <v>139</v>
      </c>
      <c r="M66" s="411" t="s">
        <v>205</v>
      </c>
      <c r="N66" s="412"/>
      <c r="O66" s="344">
        <v>43110</v>
      </c>
    </row>
    <row r="67" spans="1:15" s="363" customFormat="1" ht="25.5" customHeight="1">
      <c r="A67" s="301"/>
      <c r="B67" s="335" t="s">
        <v>206</v>
      </c>
      <c r="C67" s="335"/>
      <c r="D67" s="410"/>
      <c r="E67" s="337">
        <v>1257551</v>
      </c>
      <c r="F67" s="338">
        <f>IF(E$96&gt;0,(E67/E$96)*100,0)</f>
        <v>0.09</v>
      </c>
      <c r="G67" s="337">
        <v>1214765</v>
      </c>
      <c r="H67" s="338">
        <f>IF(G$96&gt;0,(G67/G$96)*100,0)</f>
        <v>0.09</v>
      </c>
      <c r="I67" s="339">
        <f>E67-G67</f>
        <v>42786</v>
      </c>
      <c r="J67" s="340">
        <f>IF(G67=0,0,((I67/G67)*100))</f>
        <v>3.52</v>
      </c>
      <c r="K67" s="307"/>
      <c r="L67" s="341" t="s">
        <v>141</v>
      </c>
      <c r="M67" s="413" t="s">
        <v>206</v>
      </c>
      <c r="N67" s="412"/>
      <c r="O67" s="344">
        <v>43120</v>
      </c>
    </row>
    <row r="68" spans="1:15" s="363" customFormat="1" ht="25.5" customHeight="1">
      <c r="A68" s="301"/>
      <c r="B68" s="335" t="s">
        <v>207</v>
      </c>
      <c r="C68" s="335"/>
      <c r="D68" s="410"/>
      <c r="E68" s="337">
        <v>358155</v>
      </c>
      <c r="F68" s="338">
        <f>IF(E$96&gt;0,(E68/E$96)*100,0)</f>
        <v>0.03</v>
      </c>
      <c r="G68" s="337">
        <v>223640</v>
      </c>
      <c r="H68" s="338">
        <f>IF(G$96&gt;0,(G68/G$96)*100,0)</f>
        <v>0.02</v>
      </c>
      <c r="I68" s="339">
        <f>E68-G68</f>
        <v>134515</v>
      </c>
      <c r="J68" s="340">
        <f>IF(G68=0,0,((I68/G68)*100))</f>
        <v>60.15</v>
      </c>
      <c r="K68" s="307"/>
      <c r="L68" s="341" t="s">
        <v>143</v>
      </c>
      <c r="M68" s="342" t="s">
        <v>207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208</v>
      </c>
      <c r="B70" s="405"/>
      <c r="C70" s="406"/>
      <c r="D70" s="407"/>
      <c r="E70" s="315">
        <f>SUM(E71)</f>
        <v>0</v>
      </c>
      <c r="F70" s="315">
        <f>IF(E$96&gt;0,(E70/E$96)*100,0)</f>
        <v>0</v>
      </c>
      <c r="G70" s="315">
        <f>SUM(G71)</f>
        <v>0</v>
      </c>
      <c r="H70" s="315">
        <f>IF(G$96&gt;0,(G70/G$96)*100,0)</f>
        <v>0</v>
      </c>
      <c r="I70" s="316">
        <f>E70-G70</f>
        <v>0</v>
      </c>
      <c r="J70" s="317">
        <f>IF(G70=0,0,((I70/G70)*100))</f>
        <v>0</v>
      </c>
      <c r="K70" s="328" t="s">
        <v>153</v>
      </c>
      <c r="L70" s="328" t="s">
        <v>209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210</v>
      </c>
      <c r="C71" s="335"/>
      <c r="D71" s="410"/>
      <c r="E71" s="337"/>
      <c r="F71" s="338">
        <f>IF(E$96&gt;0,(E71/E$96)*100,0)</f>
        <v>0</v>
      </c>
      <c r="G71" s="337"/>
      <c r="H71" s="338">
        <f>IF(G$96&gt;0,(G71/G$96)*100,0)</f>
        <v>0</v>
      </c>
      <c r="I71" s="339">
        <f>E71-G71</f>
        <v>0</v>
      </c>
      <c r="J71" s="340">
        <f>IF(G71=0,0,((I71/G71)*100))</f>
        <v>0</v>
      </c>
      <c r="K71" s="307"/>
      <c r="L71" s="341" t="s">
        <v>139</v>
      </c>
      <c r="M71" s="413" t="s">
        <v>210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211</v>
      </c>
      <c r="B73" s="405"/>
      <c r="C73" s="406"/>
      <c r="D73" s="407"/>
      <c r="E73" s="315">
        <f>SUM(E74)</f>
        <v>6887822</v>
      </c>
      <c r="F73" s="315">
        <f>IF(E$96&gt;0,(E73/E$96)*100,0)</f>
        <v>0.48</v>
      </c>
      <c r="G73" s="315">
        <f>SUM(G74)</f>
        <v>5332394</v>
      </c>
      <c r="H73" s="315">
        <f>IF(G$96&gt;0,(G73/G$96)*100,0)</f>
        <v>0.38</v>
      </c>
      <c r="I73" s="316">
        <f>E73-G73</f>
        <v>1555428</v>
      </c>
      <c r="J73" s="317">
        <f>IF(G73=0,0,((I73/G73)*100))</f>
        <v>29.17</v>
      </c>
      <c r="K73" s="328" t="s">
        <v>162</v>
      </c>
      <c r="L73" s="328" t="s">
        <v>212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213</v>
      </c>
      <c r="C74" s="335"/>
      <c r="D74" s="410"/>
      <c r="E74" s="337">
        <v>6887822</v>
      </c>
      <c r="F74" s="338">
        <f>IF(E$96&gt;0,(E74/E$96)*100,0)</f>
        <v>0.48</v>
      </c>
      <c r="G74" s="337">
        <v>5332394</v>
      </c>
      <c r="H74" s="338">
        <f>IF(G$96&gt;0,(G74/G$96)*100,0)</f>
        <v>0.38</v>
      </c>
      <c r="I74" s="339">
        <f>E74-G74</f>
        <v>1555428</v>
      </c>
      <c r="J74" s="340">
        <f>IF(G74=0,0,((I74/G74)*100))</f>
        <v>29.17</v>
      </c>
      <c r="K74" s="307"/>
      <c r="L74" s="341" t="s">
        <v>139</v>
      </c>
      <c r="M74" s="413" t="s">
        <v>213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214</v>
      </c>
      <c r="C76" s="415"/>
      <c r="D76" s="416"/>
      <c r="E76" s="315">
        <f>SUM(E78,E81,E85,E89)</f>
        <v>1420180360.5</v>
      </c>
      <c r="F76" s="315">
        <f>IF(E$96&gt;0,(E76/E$96)*100,0)</f>
        <v>99.4</v>
      </c>
      <c r="G76" s="315">
        <f>SUM(G78,G81,G85,G89)</f>
        <v>1399711114.5</v>
      </c>
      <c r="H76" s="315">
        <f>IF(G$96&gt;0,(G76/G$96)*100,0)</f>
        <v>99.52</v>
      </c>
      <c r="I76" s="316">
        <f>E76-G76</f>
        <v>20469246</v>
      </c>
      <c r="J76" s="317">
        <f>IF(G76=0,0,((I76/G76)*100))</f>
        <v>1.46</v>
      </c>
      <c r="K76" s="318"/>
      <c r="L76" s="319" t="s">
        <v>215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216</v>
      </c>
      <c r="B78" s="405"/>
      <c r="C78" s="326"/>
      <c r="D78" s="416"/>
      <c r="E78" s="315">
        <f>SUM(E79)</f>
        <v>69901504.34</v>
      </c>
      <c r="F78" s="315">
        <f>IF(E$96&gt;0,(E78/E$96)*100,0)</f>
        <v>4.89</v>
      </c>
      <c r="G78" s="315">
        <f>SUM(G79)</f>
        <v>69901504.34</v>
      </c>
      <c r="H78" s="315">
        <f>IF(G$96&gt;0,(G78/G$96)*100,0)</f>
        <v>4.97</v>
      </c>
      <c r="I78" s="316">
        <f>E78-G78</f>
        <v>0</v>
      </c>
      <c r="J78" s="317">
        <f>IF(G78=0,0,((I78/G78)*100))</f>
        <v>0</v>
      </c>
      <c r="K78" s="328" t="s">
        <v>136</v>
      </c>
      <c r="L78" s="328" t="s">
        <v>217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218</v>
      </c>
      <c r="C79" s="335"/>
      <c r="D79" s="419"/>
      <c r="E79" s="337">
        <v>69901504.34</v>
      </c>
      <c r="F79" s="338">
        <f>IF(E$96&gt;0,(E79/E$96)*100,0)</f>
        <v>4.89</v>
      </c>
      <c r="G79" s="337">
        <v>69901504.34</v>
      </c>
      <c r="H79" s="338">
        <f>IF(G$96&gt;0,(G79/G$96)*100,0)</f>
        <v>4.97</v>
      </c>
      <c r="I79" s="339">
        <f>E79-G79</f>
        <v>0</v>
      </c>
      <c r="J79" s="340">
        <f>IF(G79=0,0,((I79/G79)*100))</f>
        <v>0</v>
      </c>
      <c r="K79" s="307"/>
      <c r="L79" s="341" t="s">
        <v>139</v>
      </c>
      <c r="M79" s="342" t="s">
        <v>218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219</v>
      </c>
      <c r="B81" s="405"/>
      <c r="C81" s="406"/>
      <c r="D81" s="407"/>
      <c r="E81" s="315">
        <f>SUM(E82:E83)</f>
        <v>967475573.24</v>
      </c>
      <c r="F81" s="315">
        <f>IF(E$96&gt;0,(E81/E$96)*100,0)</f>
        <v>67.72</v>
      </c>
      <c r="G81" s="315">
        <f>SUM(G82:G83)</f>
        <v>967453573.24</v>
      </c>
      <c r="H81" s="315">
        <f>IF(G$96&gt;0,(G81/G$96)*100,0)</f>
        <v>68.79</v>
      </c>
      <c r="I81" s="316">
        <f>E81-G81</f>
        <v>22000</v>
      </c>
      <c r="J81" s="317">
        <f>IF(G81=0,0,((I81/G81)*100))</f>
        <v>0</v>
      </c>
      <c r="K81" s="328" t="s">
        <v>153</v>
      </c>
      <c r="L81" s="328" t="s">
        <v>220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221</v>
      </c>
      <c r="C82" s="335"/>
      <c r="D82" s="410"/>
      <c r="E82" s="337">
        <v>325998771.82</v>
      </c>
      <c r="F82" s="338">
        <f>IF(E$96&gt;0,(E82/E$96)*100,0)</f>
        <v>22.82</v>
      </c>
      <c r="G82" s="337">
        <v>325976771.82</v>
      </c>
      <c r="H82" s="338">
        <f>IF(G$96&gt;0,(G82/G$96)*100,0)</f>
        <v>23.18</v>
      </c>
      <c r="I82" s="339">
        <f>E82-G82</f>
        <v>22000</v>
      </c>
      <c r="J82" s="340">
        <f>IF(G82=0,0,((I82/G82)*100))</f>
        <v>0.01</v>
      </c>
      <c r="K82" s="307"/>
      <c r="L82" s="341" t="s">
        <v>139</v>
      </c>
      <c r="M82" s="342" t="s">
        <v>221</v>
      </c>
      <c r="N82" s="412"/>
      <c r="O82" s="344">
        <v>44210</v>
      </c>
    </row>
    <row r="83" spans="1:15" s="363" customFormat="1" ht="25.5" customHeight="1">
      <c r="A83" s="301"/>
      <c r="B83" s="335" t="s">
        <v>222</v>
      </c>
      <c r="C83" s="335"/>
      <c r="D83" s="410"/>
      <c r="E83" s="337">
        <v>641476801.42</v>
      </c>
      <c r="F83" s="338">
        <f>IF(E$96&gt;0,(E83/E$96)*100,0)</f>
        <v>44.9</v>
      </c>
      <c r="G83" s="337">
        <v>641476801.42</v>
      </c>
      <c r="H83" s="338">
        <f>IF(G$96&gt;0,(G83/G$96)*100,0)</f>
        <v>45.61</v>
      </c>
      <c r="I83" s="339">
        <f>E83-G83</f>
        <v>0</v>
      </c>
      <c r="J83" s="340">
        <f>IF(G83=0,0,((I83/G83)*100))</f>
        <v>0</v>
      </c>
      <c r="K83" s="307"/>
      <c r="L83" s="341" t="s">
        <v>141</v>
      </c>
      <c r="M83" s="342" t="s">
        <v>222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223</v>
      </c>
      <c r="B85" s="405"/>
      <c r="C85" s="406"/>
      <c r="D85" s="407"/>
      <c r="E85" s="315">
        <f>E86-E87</f>
        <v>382803282.92</v>
      </c>
      <c r="F85" s="315">
        <f>IF(E$96&gt;0,(E85/E$96)*100,0)</f>
        <v>26.79</v>
      </c>
      <c r="G85" s="315">
        <f>G86-G87</f>
        <v>362356036.92</v>
      </c>
      <c r="H85" s="315">
        <f>IF(G$96&gt;0,(G85/G$96)*100,0)</f>
        <v>25.76</v>
      </c>
      <c r="I85" s="316">
        <f>E85-G85</f>
        <v>20447246</v>
      </c>
      <c r="J85" s="317">
        <f>IF(G85=0,0,((I85/G85)*100))</f>
        <v>5.64</v>
      </c>
      <c r="K85" s="328" t="s">
        <v>162</v>
      </c>
      <c r="L85" s="328" t="s">
        <v>240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224</v>
      </c>
      <c r="C86" s="335"/>
      <c r="D86" s="410"/>
      <c r="E86" s="337">
        <v>382803282.92</v>
      </c>
      <c r="F86" s="338">
        <f>IF(E$96&gt;0,(E86/E$96)*100,0)</f>
        <v>26.79</v>
      </c>
      <c r="G86" s="337">
        <v>362356036.92</v>
      </c>
      <c r="H86" s="338">
        <f>IF(G$96&gt;0,(G86/G$96)*100,0)</f>
        <v>25.76</v>
      </c>
      <c r="I86" s="339">
        <f>E86-G86</f>
        <v>20447246</v>
      </c>
      <c r="J86" s="340">
        <f>IF(G86=0,0,((I86/G86)*100))</f>
        <v>5.64</v>
      </c>
      <c r="K86" s="348"/>
      <c r="L86" s="341" t="s">
        <v>139</v>
      </c>
      <c r="M86" s="342" t="s">
        <v>224</v>
      </c>
      <c r="N86" s="412"/>
      <c r="O86" s="344">
        <v>44310</v>
      </c>
    </row>
    <row r="87" spans="1:15" s="363" customFormat="1" ht="25.5" customHeight="1">
      <c r="A87" s="346"/>
      <c r="B87" s="335" t="s">
        <v>225</v>
      </c>
      <c r="C87" s="335"/>
      <c r="D87" s="410"/>
      <c r="E87" s="337"/>
      <c r="F87" s="338">
        <f>IF(E$96&gt;0,(E87/E$96)*100,0)</f>
        <v>0</v>
      </c>
      <c r="G87" s="337"/>
      <c r="H87" s="338">
        <f>IF(G$96&gt;0,(G87/G$96)*100,0)</f>
        <v>0</v>
      </c>
      <c r="I87" s="339">
        <f>E87-G87</f>
        <v>0</v>
      </c>
      <c r="J87" s="340">
        <f>IF(G87=0,0,((I87/G87)*100))</f>
        <v>0</v>
      </c>
      <c r="K87" s="348"/>
      <c r="L87" s="341" t="s">
        <v>141</v>
      </c>
      <c r="M87" s="342" t="s">
        <v>225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226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227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228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241</v>
      </c>
      <c r="C96" s="427"/>
      <c r="D96" s="428"/>
      <c r="E96" s="367">
        <f>E63+E76</f>
        <v>1428683888.5</v>
      </c>
      <c r="F96" s="367">
        <f>IF(E$96&gt;0,(E96/E$96)*100,0)</f>
        <v>100</v>
      </c>
      <c r="G96" s="367">
        <f>G63+G76</f>
        <v>1406481913.5</v>
      </c>
      <c r="H96" s="367">
        <f>IF(G$96&gt;0,(G96/G$96)*100,0)</f>
        <v>100</v>
      </c>
      <c r="I96" s="368">
        <f>E96-G96</f>
        <v>22201975</v>
      </c>
      <c r="J96" s="369">
        <f>IF(G96=0,0,((I96/G96)*100))</f>
        <v>1.58</v>
      </c>
      <c r="K96" s="370"/>
      <c r="L96" s="319" t="s">
        <v>200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2006-04-27T09:52:30Z</dcterms:created>
  <dcterms:modified xsi:type="dcterms:W3CDTF">2006-04-27T09:52:38Z</dcterms:modified>
  <cp:category/>
  <cp:version/>
  <cp:contentType/>
  <cp:contentStatus/>
</cp:coreProperties>
</file>