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3">'平衡綜計表'!$A$1:$J$96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<sst xmlns="http://schemas.openxmlformats.org/spreadsheetml/2006/main" count="342" uniqueCount="240">
  <si>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</si>
  <si>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</si>
  <si>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</si>
  <si>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</si>
  <si>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</si>
  <si>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</si>
  <si>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</si>
  <si>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</si>
  <si>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</si>
  <si>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</si>
  <si>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</si>
  <si>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</si>
  <si>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</si>
  <si>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</si>
  <si>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</si>
  <si>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</si>
  <si>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</si>
  <si>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</si>
  <si>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</si>
  <si>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</si>
  <si>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</si>
  <si>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</si>
  <si>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</si>
  <si>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</si>
  <si>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</si>
  <si>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</si>
  <si>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</si>
  <si>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</si>
  <si>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</si>
  <si>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</si>
  <si>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</si>
  <si>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</si>
  <si>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</si>
  <si>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</si>
  <si>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</si>
  <si>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</si>
  <si>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</si>
  <si>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</si>
  <si>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</si>
  <si>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</si>
  <si>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 xml:space="preserve"> 原住民族綜合發展</t>
  </si>
  <si>
    <t>基金收支餘絀決算表</t>
  </si>
  <si>
    <t>────────</t>
  </si>
  <si>
    <t>─────────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</si>
  <si>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</si>
  <si>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</si>
  <si>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</si>
  <si>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</si>
  <si>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</si>
  <si>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</si>
  <si>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</si>
  <si>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</si>
  <si>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</si>
  <si>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</si>
  <si>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</si>
  <si>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</si>
  <si>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</si>
  <si>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</si>
  <si>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</si>
  <si>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</si>
  <si>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</si>
  <si>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</si>
  <si>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</si>
  <si>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</si>
  <si>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</si>
  <si>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</si>
  <si>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</si>
  <si>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</si>
  <si>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</si>
  <si>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</si>
  <si>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</si>
  <si>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</si>
  <si>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</si>
  <si>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</si>
  <si>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原住民族綜合發展基金餘絀撥補決算表</t>
  </si>
  <si>
    <t>─────────────────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</si>
  <si>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</si>
  <si>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</si>
  <si>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</si>
  <si>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</si>
  <si>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</si>
  <si>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</si>
  <si>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</si>
  <si>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</si>
  <si>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</si>
  <si>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</si>
  <si>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</si>
  <si>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</si>
  <si>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</si>
  <si>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</si>
  <si>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</si>
  <si>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</si>
  <si>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</si>
  <si>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</si>
  <si>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</si>
  <si>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</si>
  <si>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</si>
  <si>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</si>
  <si>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</si>
  <si>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</si>
  <si>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</si>
  <si>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</si>
  <si>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</si>
  <si>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</si>
  <si>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</si>
  <si>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</si>
  <si>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</si>
  <si>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</si>
  <si>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</si>
  <si>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</si>
  <si>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</si>
  <si>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</si>
  <si>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</si>
  <si>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 xml:space="preserve"> 原住民族綜合發展基金現金流量決算表</t>
  </si>
  <si>
    <t>─────────────────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</si>
  <si>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</si>
  <si>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</si>
  <si>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</si>
  <si>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</si>
  <si>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</si>
  <si>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</si>
  <si>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</si>
  <si>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</si>
  <si>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</si>
  <si>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</si>
  <si>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</si>
  <si>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</si>
  <si>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</si>
  <si>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</si>
  <si>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</si>
  <si>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</si>
  <si>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</si>
  <si>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</si>
  <si>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</si>
  <si>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</si>
  <si>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</si>
  <si>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</si>
  <si>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</si>
  <si>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</si>
  <si>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</si>
  <si>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</si>
  <si>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</si>
  <si>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</si>
  <si>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</si>
  <si>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</si>
  <si>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</si>
  <si>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</si>
  <si>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</si>
  <si>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</si>
  <si>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</si>
  <si>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</si>
  <si>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</si>
  <si>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</si>
  <si>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</si>
  <si>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</si>
  <si>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</si>
  <si>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</si>
  <si>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</si>
  <si>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</si>
  <si>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</si>
  <si>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</si>
  <si>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</si>
  <si>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</si>
  <si>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</si>
  <si>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</si>
  <si>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</si>
  <si>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</si>
  <si>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</si>
  <si>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</si>
  <si>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</si>
  <si>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</si>
  <si>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</si>
  <si>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</si>
  <si>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</si>
  <si>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</si>
  <si>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</si>
  <si>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</si>
  <si>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</si>
  <si>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</si>
  <si>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</si>
  <si>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</si>
  <si>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</si>
  <si>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</si>
  <si>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</si>
  <si>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</si>
  <si>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</si>
  <si>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</si>
  <si>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</si>
  <si>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</si>
  <si>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</si>
  <si>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</si>
  <si>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</si>
  <si>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</si>
  <si>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</si>
  <si>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</si>
  <si>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</si>
  <si>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</si>
  <si>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</si>
  <si>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</si>
  <si>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</si>
  <si>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</si>
  <si>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</si>
  <si>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</si>
  <si>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</si>
  <si>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</si>
  <si>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</si>
  <si>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</si>
  <si>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</si>
  <si>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</si>
  <si>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</si>
  <si>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</si>
  <si>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</si>
  <si>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</si>
  <si>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</si>
  <si>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</si>
  <si>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</si>
  <si>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</si>
  <si>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</si>
  <si>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</si>
  <si>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</si>
  <si>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</si>
  <si>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</si>
  <si>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</si>
  <si>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</si>
  <si>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</si>
  <si>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</si>
  <si>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</si>
  <si>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</si>
  <si>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</si>
  <si>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 xml:space="preserve"> 原住民族綜合</t>
  </si>
  <si>
    <t>───────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</si>
  <si>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</si>
  <si>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</si>
  <si>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</si>
  <si>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</si>
  <si>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發展基金平衡表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</si>
  <si>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</si>
  <si>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t>科          目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</si>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</sst>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12"/>
      <name val="華康特粗明體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color indexed="16"/>
      <name val="華康中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0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1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4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right" vertical="center"/>
      <protection/>
    </xf>
    <xf numFmtId="0" fontId="57" fillId="0" borderId="0" xfId="22" applyFont="1" applyAlignment="1" applyProtection="1">
      <alignment vertical="center"/>
      <protection/>
    </xf>
    <xf numFmtId="41" fontId="58" fillId="0" borderId="0" xfId="24" applyFont="1" applyAlignment="1" applyProtection="1">
      <alignment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41" fontId="59" fillId="0" borderId="0" xfId="24" applyFont="1" applyAlignment="1" applyProtection="1">
      <alignment horizontal="centerContinuous" vertical="center"/>
      <protection/>
    </xf>
    <xf numFmtId="182" fontId="58" fillId="0" borderId="0" xfId="24" applyNumberFormat="1" applyFont="1" applyAlignment="1" applyProtection="1">
      <alignment horizontal="centerContinuous" vertical="center"/>
      <protection/>
    </xf>
    <xf numFmtId="183" fontId="58" fillId="0" borderId="0" xfId="24" applyNumberFormat="1" applyFont="1" applyAlignment="1" applyProtection="1" quotePrefix="1">
      <alignment horizontal="centerContinuous" vertical="center"/>
      <protection/>
    </xf>
    <xf numFmtId="0" fontId="60" fillId="0" borderId="0" xfId="22" applyFont="1" applyAlignment="1" applyProtection="1">
      <alignment horizontal="right"/>
      <protection/>
    </xf>
    <xf numFmtId="0" fontId="58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2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2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2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2" fillId="3" borderId="16" xfId="22" applyFont="1" applyFill="1" applyBorder="1" applyAlignment="1" applyProtection="1">
      <alignment horizontal="left" vertical="center"/>
      <protection/>
    </xf>
    <xf numFmtId="0" fontId="63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4" fillId="0" borderId="0" xfId="22" applyFont="1" applyBorder="1" applyAlignment="1" applyProtection="1" quotePrefix="1">
      <alignment horizontal="left" vertical="center"/>
      <protection/>
    </xf>
    <xf numFmtId="0" fontId="54" fillId="0" borderId="5" xfId="22" applyFont="1" applyBorder="1" applyAlignment="1" applyProtection="1">
      <alignment horizontal="left" vertical="center"/>
      <protection/>
    </xf>
    <xf numFmtId="182" fontId="64" fillId="0" borderId="5" xfId="22" applyNumberFormat="1" applyFont="1" applyBorder="1" applyAlignment="1" applyProtection="1" quotePrefix="1">
      <alignment horizontal="center" vertical="center"/>
      <protection/>
    </xf>
    <xf numFmtId="182" fontId="64" fillId="0" borderId="5" xfId="22" applyNumberFormat="1" applyFont="1" applyBorder="1" applyAlignment="1" applyProtection="1">
      <alignment horizontal="center" vertical="center"/>
      <protection/>
    </xf>
    <xf numFmtId="0" fontId="64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4" fillId="3" borderId="0" xfId="22" applyFont="1" applyFill="1" applyBorder="1" applyAlignment="1" applyProtection="1" quotePrefix="1">
      <alignment horizontal="left" vertical="center"/>
      <protection/>
    </xf>
    <xf numFmtId="0" fontId="54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5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5" fillId="3" borderId="0" xfId="22" applyFont="1" applyFill="1" applyBorder="1" applyAlignment="1" applyProtection="1">
      <alignment vertical="center"/>
      <protection/>
    </xf>
    <xf numFmtId="0" fontId="65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7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0" fillId="0" borderId="0" xfId="22" applyFont="1" applyAlignment="1" applyProtection="1">
      <alignment vertical="center"/>
      <protection/>
    </xf>
    <xf numFmtId="41" fontId="71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7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5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2" fillId="3" borderId="0" xfId="22" applyFont="1" applyFill="1" applyAlignment="1" applyProtection="1">
      <alignment vertical="center"/>
      <protection/>
    </xf>
    <xf numFmtId="0" fontId="72" fillId="0" borderId="21" xfId="22" applyFont="1" applyBorder="1" applyAlignment="1" applyProtection="1">
      <alignment horizontal="center" vertical="center"/>
      <protection/>
    </xf>
    <xf numFmtId="0" fontId="72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3" fillId="0" borderId="0" xfId="22" applyFont="1" applyAlignment="1" applyProtection="1">
      <alignment horizontal="right" vertical="center"/>
      <protection/>
    </xf>
    <xf numFmtId="0" fontId="73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4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8" fillId="0" borderId="0" xfId="22" applyFont="1" applyAlignment="1" applyProtection="1">
      <alignment horizontal="left"/>
      <protection/>
    </xf>
    <xf numFmtId="0" fontId="75" fillId="3" borderId="0" xfId="22" applyFont="1" applyFill="1" applyAlignment="1" applyProtection="1">
      <alignment horizontal="left" vertical="center"/>
      <protection/>
    </xf>
    <xf numFmtId="41" fontId="58" fillId="3" borderId="0" xfId="24" applyFont="1" applyFill="1" applyAlignment="1" applyProtection="1">
      <alignment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41" fontId="59" fillId="3" borderId="0" xfId="24" applyFont="1" applyFill="1" applyAlignment="1" applyProtection="1">
      <alignment horizontal="centerContinuous" vertical="center"/>
      <protection/>
    </xf>
    <xf numFmtId="0" fontId="61" fillId="0" borderId="21" xfId="22" applyFont="1" applyBorder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6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2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65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79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9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5" fillId="0" borderId="7" xfId="22" applyFont="1" applyBorder="1" applyAlignment="1" applyProtection="1">
      <alignment vertical="center"/>
      <protection/>
    </xf>
    <xf numFmtId="0" fontId="65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2" fillId="0" borderId="0" xfId="22" applyFont="1" applyAlignment="1">
      <alignment vertical="center"/>
      <protection/>
    </xf>
    <xf numFmtId="182" fontId="67" fillId="0" borderId="0" xfId="22" applyNumberFormat="1" applyFont="1" applyAlignment="1">
      <alignment vertical="center"/>
      <protection/>
    </xf>
    <xf numFmtId="182" fontId="80" fillId="0" borderId="0" xfId="22" applyNumberFormat="1" applyFont="1" applyAlignment="1">
      <alignment vertical="center"/>
      <protection/>
    </xf>
    <xf numFmtId="183" fontId="67" fillId="0" borderId="0" xfId="22" applyNumberFormat="1" applyFont="1" applyAlignment="1">
      <alignment vertical="center"/>
      <protection/>
    </xf>
    <xf numFmtId="0" fontId="67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2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2" fillId="0" borderId="0" xfId="22" applyFont="1">
      <alignment/>
      <protection/>
    </xf>
    <xf numFmtId="182" fontId="67" fillId="0" borderId="0" xfId="22" applyNumberFormat="1" applyFont="1">
      <alignment/>
      <protection/>
    </xf>
    <xf numFmtId="182" fontId="80" fillId="0" borderId="0" xfId="22" applyNumberFormat="1" applyFont="1">
      <alignment/>
      <protection/>
    </xf>
    <xf numFmtId="183" fontId="67" fillId="0" borderId="0" xfId="22" applyNumberFormat="1" applyFont="1">
      <alignment/>
      <protection/>
    </xf>
    <xf numFmtId="0" fontId="67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2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M55"/>
  <sheetViews>
    <sheetView showGridLines="0" zoomScale="60" zoomScaleNormal="60" workbookViewId="0" topLeftCell="A1">
      <selection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230739000</v>
      </c>
      <c r="F7" s="42">
        <f>IF(E$7=0,0,E7/E$7*100)</f>
        <v>100</v>
      </c>
      <c r="G7" s="42">
        <f>SUM(G9:G18)</f>
        <v>201565872</v>
      </c>
      <c r="H7" s="43">
        <f>IF(G$7=0,0,G7/G$7*100)</f>
        <v>100</v>
      </c>
      <c r="I7" s="44">
        <f>SUM(I9:I18)</f>
        <v>0</v>
      </c>
      <c r="J7" s="42">
        <f>SUM(J9:J18)</f>
        <v>201565872</v>
      </c>
      <c r="K7" s="42">
        <f>IF(J$7=0,0,J7/J$7*100)</f>
        <v>100</v>
      </c>
      <c r="L7" s="44">
        <f>SUM(L9:L18)</f>
        <v>-29173128</v>
      </c>
      <c r="M7" s="45">
        <f>IF(E7=0,0,(L7/E7)*100)</f>
        <v>-12.64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8">IF(E$7=0,0,E9/E$7*100)</f>
        <v>0</v>
      </c>
      <c r="G9" s="56"/>
      <c r="H9" s="51">
        <f aca="true" t="shared" si="1" ref="H9:H18">IF(G$7=0,0,G9/G$7*100)</f>
        <v>0</v>
      </c>
      <c r="I9" s="57"/>
      <c r="J9" s="50">
        <f aca="true" t="shared" si="2" ref="J9:J18">G9+I9</f>
        <v>0</v>
      </c>
      <c r="K9" s="50">
        <f aca="true" t="shared" si="3" ref="K9:K18">IF(J$7=0,0,J9/J$7*100)</f>
        <v>0</v>
      </c>
      <c r="L9" s="52">
        <f aca="true" t="shared" si="4" ref="L9:L18">J9-E9</f>
        <v>0</v>
      </c>
      <c r="M9" s="53">
        <f aca="true" t="shared" si="5" ref="M9:M18">IF(E9=0,0,(L9/E9)*100)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3">
        <f t="shared" si="5"/>
        <v>0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50739000</v>
      </c>
      <c r="F13" s="50">
        <f t="shared" si="0"/>
        <v>21.99</v>
      </c>
      <c r="G13" s="56">
        <v>33642612</v>
      </c>
      <c r="H13" s="51">
        <f t="shared" si="1"/>
        <v>16.69</v>
      </c>
      <c r="I13" s="57"/>
      <c r="J13" s="50">
        <f t="shared" si="2"/>
        <v>33642612</v>
      </c>
      <c r="K13" s="50">
        <f t="shared" si="3"/>
        <v>16.69</v>
      </c>
      <c r="L13" s="52">
        <f t="shared" si="4"/>
        <v>-17096388</v>
      </c>
      <c r="M13" s="53">
        <f t="shared" si="5"/>
        <v>-33.69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3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>
        <v>180000000</v>
      </c>
      <c r="F15" s="50">
        <f t="shared" si="0"/>
        <v>78.01</v>
      </c>
      <c r="G15" s="56">
        <v>167923260</v>
      </c>
      <c r="H15" s="51">
        <f t="shared" si="1"/>
        <v>83.31</v>
      </c>
      <c r="I15" s="57"/>
      <c r="J15" s="50">
        <f t="shared" si="2"/>
        <v>167923260</v>
      </c>
      <c r="K15" s="50">
        <f t="shared" si="3"/>
        <v>83.31</v>
      </c>
      <c r="L15" s="52">
        <f t="shared" si="4"/>
        <v>-12076740</v>
      </c>
      <c r="M15" s="53">
        <f t="shared" si="5"/>
        <v>-6.71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/>
      <c r="F18" s="50">
        <f t="shared" si="0"/>
        <v>0</v>
      </c>
      <c r="G18" s="56"/>
      <c r="H18" s="51">
        <f t="shared" si="1"/>
        <v>0</v>
      </c>
      <c r="I18" s="57"/>
      <c r="J18" s="50">
        <f t="shared" si="2"/>
        <v>0</v>
      </c>
      <c r="K18" s="50">
        <f t="shared" si="3"/>
        <v>0</v>
      </c>
      <c r="L18" s="52">
        <f t="shared" si="4"/>
        <v>0</v>
      </c>
      <c r="M18" s="53">
        <f t="shared" si="5"/>
        <v>0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259027000</v>
      </c>
      <c r="F20" s="42">
        <f>IF(E$7=0,0,E20/E$7*100)</f>
        <v>112.26</v>
      </c>
      <c r="G20" s="42">
        <f>SUM(G22:G34)</f>
        <v>311715664</v>
      </c>
      <c r="H20" s="43">
        <f>IF(G$7=0,0,G20/G$7*100)</f>
        <v>154.65</v>
      </c>
      <c r="I20" s="44">
        <f>SUM(I22:I34)</f>
        <v>0</v>
      </c>
      <c r="J20" s="42">
        <f>SUM(J22:J34)</f>
        <v>311715664</v>
      </c>
      <c r="K20" s="42">
        <f>IF(J$7=0,0,J20/J$7*100)</f>
        <v>154.65</v>
      </c>
      <c r="L20" s="44">
        <f>SUM(L22:L34)</f>
        <v>52688664</v>
      </c>
      <c r="M20" s="45">
        <f>IF(E20=0,0,(L20/E20)*100)</f>
        <v>20.34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/>
      <c r="F22" s="50">
        <f aca="true" t="shared" si="6" ref="F22:F34">IF(E$7=0,0,E22/E$7*100)</f>
        <v>0</v>
      </c>
      <c r="G22" s="56"/>
      <c r="H22" s="51">
        <f aca="true" t="shared" si="7" ref="H22:H34">IF(G$7=0,0,G22/G$7*100)</f>
        <v>0</v>
      </c>
      <c r="I22" s="57"/>
      <c r="J22" s="50">
        <f aca="true" t="shared" si="8" ref="J22:J34">G22+I22</f>
        <v>0</v>
      </c>
      <c r="K22" s="50">
        <f aca="true" t="shared" si="9" ref="K22:K34">IF(J$7=0,0,J22/J$7*100)</f>
        <v>0</v>
      </c>
      <c r="L22" s="52">
        <f aca="true" t="shared" si="10" ref="L22:L34">J22-E22</f>
        <v>0</v>
      </c>
      <c r="M22" s="53">
        <f aca="true" t="shared" si="11" ref="M22:M34">IF(E22=0,0,(L22/E22)*100)</f>
        <v>0</v>
      </c>
    </row>
    <row r="23" spans="1:13" s="2" customFormat="1" ht="17.25" customHeight="1">
      <c r="A23" s="46"/>
      <c r="B23" s="54" t="s">
        <v>20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3">
        <f t="shared" si="11"/>
        <v>0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>
        <v>27144000</v>
      </c>
      <c r="F26" s="50">
        <f t="shared" si="6"/>
        <v>11.76</v>
      </c>
      <c r="G26" s="56">
        <v>21254935</v>
      </c>
      <c r="H26" s="51">
        <f t="shared" si="7"/>
        <v>10.54</v>
      </c>
      <c r="I26" s="57"/>
      <c r="J26" s="50">
        <f t="shared" si="8"/>
        <v>21254935</v>
      </c>
      <c r="K26" s="50">
        <f t="shared" si="9"/>
        <v>10.54</v>
      </c>
      <c r="L26" s="52">
        <f t="shared" si="10"/>
        <v>-5889065</v>
      </c>
      <c r="M26" s="53">
        <f t="shared" si="11"/>
        <v>-21.7</v>
      </c>
    </row>
    <row r="27" spans="1:13" s="2" customFormat="1" ht="17.25" customHeight="1">
      <c r="A27" s="46"/>
      <c r="B27" s="54" t="s">
        <v>24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3">
        <f t="shared" si="11"/>
        <v>0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>
        <v>229485000</v>
      </c>
      <c r="F30" s="50">
        <f t="shared" si="6"/>
        <v>99.46</v>
      </c>
      <c r="G30" s="56">
        <v>288554755</v>
      </c>
      <c r="H30" s="51">
        <f t="shared" si="7"/>
        <v>143.16</v>
      </c>
      <c r="I30" s="57"/>
      <c r="J30" s="50">
        <f t="shared" si="8"/>
        <v>288554755</v>
      </c>
      <c r="K30" s="50">
        <f t="shared" si="9"/>
        <v>143.16</v>
      </c>
      <c r="L30" s="52">
        <f t="shared" si="10"/>
        <v>59069755</v>
      </c>
      <c r="M30" s="53">
        <f t="shared" si="11"/>
        <v>25.74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2398000</v>
      </c>
      <c r="F31" s="50">
        <f t="shared" si="6"/>
        <v>1.04</v>
      </c>
      <c r="G31" s="56">
        <v>1905974</v>
      </c>
      <c r="H31" s="51">
        <f t="shared" si="7"/>
        <v>0.95</v>
      </c>
      <c r="I31" s="57"/>
      <c r="J31" s="50">
        <f t="shared" si="8"/>
        <v>1905974</v>
      </c>
      <c r="K31" s="50">
        <f t="shared" si="9"/>
        <v>0.95</v>
      </c>
      <c r="L31" s="52">
        <f t="shared" si="10"/>
        <v>-492026</v>
      </c>
      <c r="M31" s="53">
        <f t="shared" si="11"/>
        <v>-20.52</v>
      </c>
    </row>
    <row r="32" spans="1:13" s="2" customFormat="1" ht="17.25" customHeight="1">
      <c r="A32" s="46"/>
      <c r="B32" s="54" t="s">
        <v>29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3">
        <f t="shared" si="11"/>
        <v>0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/>
      <c r="F34" s="50">
        <f t="shared" si="6"/>
        <v>0</v>
      </c>
      <c r="G34" s="56"/>
      <c r="H34" s="51">
        <f t="shared" si="7"/>
        <v>0</v>
      </c>
      <c r="I34" s="57"/>
      <c r="J34" s="50">
        <f t="shared" si="8"/>
        <v>0</v>
      </c>
      <c r="K34" s="50">
        <f t="shared" si="9"/>
        <v>0</v>
      </c>
      <c r="L34" s="52">
        <f t="shared" si="10"/>
        <v>0</v>
      </c>
      <c r="M34" s="53">
        <f t="shared" si="11"/>
        <v>0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-28288000</v>
      </c>
      <c r="F36" s="42">
        <f>IF(E$7=0,0,E36/E$7*100)</f>
        <v>-12.26</v>
      </c>
      <c r="G36" s="42">
        <f>G7-G20</f>
        <v>-110149792</v>
      </c>
      <c r="H36" s="43">
        <f>IF(G$7=0,0,G36/G$7*100)</f>
        <v>-54.65</v>
      </c>
      <c r="I36" s="44">
        <f>I7-I20</f>
        <v>0</v>
      </c>
      <c r="J36" s="42">
        <f>J7-J20</f>
        <v>-110149792</v>
      </c>
      <c r="K36" s="42">
        <f>IF(J$7=0,0,J36/J$7*100)</f>
        <v>-54.65</v>
      </c>
      <c r="L36" s="44">
        <f>L7-L20</f>
        <v>-81861792</v>
      </c>
      <c r="M36" s="45">
        <f>IF(E36=0,0,(L36/E36)*100)</f>
        <v>289.39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32623000</v>
      </c>
      <c r="F38" s="42">
        <f>IF(E$7=0,0,E38/E$7*100)</f>
        <v>14.14</v>
      </c>
      <c r="G38" s="42">
        <f>SUM(G40:G41)</f>
        <v>69056745</v>
      </c>
      <c r="H38" s="43">
        <f>IF(G$7=0,0,G38/G$7*100)</f>
        <v>34.26</v>
      </c>
      <c r="I38" s="44">
        <f>SUM(I40:I41)</f>
        <v>0</v>
      </c>
      <c r="J38" s="42">
        <f>SUM(J40:J41)</f>
        <v>69056745</v>
      </c>
      <c r="K38" s="42">
        <f>IF(J$7=0,0,J38/J$7*100)</f>
        <v>34.26</v>
      </c>
      <c r="L38" s="44">
        <f>SUM(L40:L41)</f>
        <v>36433745</v>
      </c>
      <c r="M38" s="45">
        <f>IF(E38=0,0,(L38/E38)*100)</f>
        <v>111.68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31623000</v>
      </c>
      <c r="F40" s="50">
        <f>IF(E$7=0,0,E40/E$7*100)</f>
        <v>13.71</v>
      </c>
      <c r="G40" s="56">
        <v>38983735</v>
      </c>
      <c r="H40" s="51">
        <f>IF(G$7=0,0,G40/G$7*100)</f>
        <v>19.34</v>
      </c>
      <c r="I40" s="57"/>
      <c r="J40" s="50">
        <f>G40+I40</f>
        <v>38983735</v>
      </c>
      <c r="K40" s="50">
        <f>IF(J$7=0,0,J40/J$7*100)</f>
        <v>19.34</v>
      </c>
      <c r="L40" s="52">
        <f>J40-E40</f>
        <v>7360735</v>
      </c>
      <c r="M40" s="53">
        <f>IF(E40=0,0,(L40/E40)*100)</f>
        <v>23.28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1000000</v>
      </c>
      <c r="F41" s="50">
        <f>IF(E$7=0,0,E41/E$7*100)</f>
        <v>0.43</v>
      </c>
      <c r="G41" s="56">
        <v>30073010</v>
      </c>
      <c r="H41" s="51">
        <f>IF(G$7=0,0,G41/G$7*100)</f>
        <v>14.92</v>
      </c>
      <c r="I41" s="57"/>
      <c r="J41" s="50">
        <f>G41+I41</f>
        <v>30073010</v>
      </c>
      <c r="K41" s="50">
        <f>IF(J$7=0,0,J41/J$7*100)</f>
        <v>14.92</v>
      </c>
      <c r="L41" s="52">
        <f>J41-E41</f>
        <v>29073010</v>
      </c>
      <c r="M41" s="53">
        <f>IF(E41=0,0,(L41/E41)*100)</f>
        <v>2907.3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0</v>
      </c>
      <c r="F43" s="42">
        <f>IF(E$7=0,0,E43/E$7*100)</f>
        <v>0</v>
      </c>
      <c r="G43" s="42">
        <f>SUM(G45:G46)</f>
        <v>733449093</v>
      </c>
      <c r="H43" s="43">
        <f>IF(G$7=0,0,G43/G$7*100)</f>
        <v>363.88</v>
      </c>
      <c r="I43" s="44">
        <f>SUM(I45:I46)</f>
        <v>0</v>
      </c>
      <c r="J43" s="42">
        <f>SUM(J45:J46)</f>
        <v>733449093</v>
      </c>
      <c r="K43" s="42">
        <f>IF(J$7=0,0,J43/J$7*100)</f>
        <v>363.88</v>
      </c>
      <c r="L43" s="44">
        <f>SUM(L45:L46)</f>
        <v>733449093</v>
      </c>
      <c r="M43" s="45">
        <f>IF(E43=0,0,(L43/E43)*100)</f>
        <v>0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/>
      <c r="H45" s="51">
        <f>IF(G$7=0,0,G45/G$7*100)</f>
        <v>0</v>
      </c>
      <c r="I45" s="57"/>
      <c r="J45" s="50">
        <f>G45+I45</f>
        <v>0</v>
      </c>
      <c r="K45" s="50">
        <f>IF(J$7=0,0,J45/J$7*100)</f>
        <v>0</v>
      </c>
      <c r="L45" s="52">
        <f>J45-E45</f>
        <v>0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/>
      <c r="F46" s="50">
        <f>IF(E$7=0,0,E46/E$7*100)</f>
        <v>0</v>
      </c>
      <c r="G46" s="56">
        <v>733449093</v>
      </c>
      <c r="H46" s="51">
        <f>IF(G$7=0,0,G46/G$7*100)</f>
        <v>363.88</v>
      </c>
      <c r="I46" s="57"/>
      <c r="J46" s="50">
        <f>G46+I46</f>
        <v>733449093</v>
      </c>
      <c r="K46" s="50">
        <f>IF(J$7=0,0,J46/J$7*100)</f>
        <v>363.88</v>
      </c>
      <c r="L46" s="52">
        <f>J46-E46</f>
        <v>733449093</v>
      </c>
      <c r="M46" s="53">
        <f>IF(E46=0,0,(L46/E46)*100)</f>
        <v>0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32623000</v>
      </c>
      <c r="F49" s="42">
        <f>IF(E$7=0,0,E49/E$7*100)</f>
        <v>14.14</v>
      </c>
      <c r="G49" s="42">
        <f>G38-G43</f>
        <v>-664392348</v>
      </c>
      <c r="H49" s="43">
        <f>IF(G$7=0,0,G49/G$7*100)</f>
        <v>-329.62</v>
      </c>
      <c r="I49" s="44">
        <f>I38-I43</f>
        <v>0</v>
      </c>
      <c r="J49" s="42">
        <f>J38-J43</f>
        <v>-664392348</v>
      </c>
      <c r="K49" s="42">
        <f>IF(J$7=0,0,J49/J$7*100)</f>
        <v>-329.62</v>
      </c>
      <c r="L49" s="44">
        <f>L38-L43</f>
        <v>-697015348</v>
      </c>
      <c r="M49" s="45">
        <f>IF(E49=0,0,(L49/E49)*100)</f>
        <v>-2136.58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4335000</v>
      </c>
      <c r="F53" s="75">
        <f>IF(E$7=0,0,E53/E$7*100)</f>
        <v>1.88</v>
      </c>
      <c r="G53" s="75">
        <f>G36+G49+G51</f>
        <v>-774542140</v>
      </c>
      <c r="H53" s="76">
        <f>IF(G$7=0,0,G53/G$7*100)</f>
        <v>-384.26</v>
      </c>
      <c r="I53" s="77">
        <f>I36+I49+I51</f>
        <v>0</v>
      </c>
      <c r="J53" s="75">
        <f>J36+J49+J51</f>
        <v>-774542140</v>
      </c>
      <c r="K53" s="75">
        <f>IF(J$7=0,0,J53/J$7*100)</f>
        <v>-384.26</v>
      </c>
      <c r="L53" s="77">
        <f>L36+L49+L51</f>
        <v>-778877140</v>
      </c>
      <c r="M53" s="78">
        <f>IF(E53=0,0,(L53/E53)*100)</f>
        <v>-17967.18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J45"/>
  <sheetViews>
    <sheetView showGridLines="0" workbookViewId="0" topLeftCell="A22">
      <selection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163088000</v>
      </c>
      <c r="F7" s="120">
        <f>SUM(F9:F11)</f>
        <v>1772942694</v>
      </c>
      <c r="G7" s="121">
        <f>SUM(G9:G11)</f>
        <v>0</v>
      </c>
      <c r="H7" s="120">
        <f>SUM(H9:H11)</f>
        <v>1772942694</v>
      </c>
      <c r="I7" s="122">
        <f>H7-E7</f>
        <v>1609854694</v>
      </c>
      <c r="J7" s="123">
        <f>IF(E7&gt;0,((I7/E7)*100),0)</f>
        <v>987.11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>
        <v>51573000</v>
      </c>
      <c r="F9" s="136"/>
      <c r="G9" s="137"/>
      <c r="H9" s="131">
        <f>F9+G9</f>
        <v>0</v>
      </c>
      <c r="I9" s="132">
        <f>H9-E9</f>
        <v>-51573000</v>
      </c>
      <c r="J9" s="133">
        <f>IF(E9&gt;0,((I9/E9)*100),0)</f>
        <v>-100</v>
      </c>
    </row>
    <row r="10" spans="1:10" s="134" customFormat="1" ht="21.75" customHeight="1">
      <c r="A10" s="125"/>
      <c r="B10" s="135" t="s">
        <v>54</v>
      </c>
      <c r="C10" s="135"/>
      <c r="D10" s="128"/>
      <c r="E10" s="136">
        <v>111515000</v>
      </c>
      <c r="F10" s="136">
        <v>1772942694</v>
      </c>
      <c r="G10" s="137"/>
      <c r="H10" s="136">
        <f>F10+G10</f>
        <v>1772942694</v>
      </c>
      <c r="I10" s="132">
        <f>H10-E10</f>
        <v>1661427694</v>
      </c>
      <c r="J10" s="133">
        <f>IF(E10&gt;0,((I10/E10)*100),0)</f>
        <v>1489.87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0</v>
      </c>
      <c r="F13" s="120">
        <f>SUM(F15:F19)</f>
        <v>730443363</v>
      </c>
      <c r="G13" s="121">
        <f>SUM(G15:G19)</f>
        <v>0</v>
      </c>
      <c r="H13" s="138">
        <f>SUM(H15:H19)</f>
        <v>730443363</v>
      </c>
      <c r="I13" s="122">
        <f>H13-E13</f>
        <v>730443363</v>
      </c>
      <c r="J13" s="123">
        <f>IF(E13&gt;0,((I13/E13)*100),0)</f>
        <v>0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/>
      <c r="F15" s="136">
        <v>730443363</v>
      </c>
      <c r="G15" s="137"/>
      <c r="H15" s="131">
        <f>F15+G15</f>
        <v>730443363</v>
      </c>
      <c r="I15" s="132">
        <f>H15-E15</f>
        <v>730443363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58</v>
      </c>
      <c r="C16" s="135"/>
      <c r="D16" s="128"/>
      <c r="E16" s="136"/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59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/>
      <c r="F18" s="136"/>
      <c r="G18" s="137"/>
      <c r="H18" s="131">
        <f>F18+G18</f>
        <v>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163088000</v>
      </c>
      <c r="F21" s="120">
        <f>F7-F13</f>
        <v>1042499331</v>
      </c>
      <c r="G21" s="121">
        <f>G7-G13</f>
        <v>0</v>
      </c>
      <c r="H21" s="138">
        <f>H7-H13</f>
        <v>1042499331</v>
      </c>
      <c r="I21" s="122">
        <f>H21-E21</f>
        <v>879411331</v>
      </c>
      <c r="J21" s="123">
        <f>IF(E21&gt;0,((I21/E21)*100),0)</f>
        <v>539.23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47238000</v>
      </c>
      <c r="F23" s="120">
        <f>SUM(F25:F26)</f>
        <v>774542140</v>
      </c>
      <c r="G23" s="121">
        <f>SUM(G25:G26)</f>
        <v>0</v>
      </c>
      <c r="H23" s="138">
        <f>SUM(H25:H26)</f>
        <v>774542140</v>
      </c>
      <c r="I23" s="122">
        <f>H23-E23</f>
        <v>727304140</v>
      </c>
      <c r="J23" s="123">
        <f>IF(E23&gt;0,((I23/E23)*100),0)</f>
        <v>1539.66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>
        <v>47238000</v>
      </c>
      <c r="F25" s="136">
        <v>774542140</v>
      </c>
      <c r="G25" s="137"/>
      <c r="H25" s="131">
        <f>F25+G25</f>
        <v>774542140</v>
      </c>
      <c r="I25" s="132">
        <f>H25-E25</f>
        <v>727304140</v>
      </c>
      <c r="J25" s="133">
        <f>IF(E25&gt;0,((I25/E25)*100),0)</f>
        <v>1539.66</v>
      </c>
    </row>
    <row r="26" spans="1:10" s="134" customFormat="1" ht="21.75" customHeight="1">
      <c r="A26" s="125"/>
      <c r="B26" s="135" t="s">
        <v>65</v>
      </c>
      <c r="C26" s="135"/>
      <c r="D26" s="128"/>
      <c r="E26" s="136"/>
      <c r="F26" s="136"/>
      <c r="G26" s="137"/>
      <c r="H26" s="131">
        <f>F26+G26</f>
        <v>0</v>
      </c>
      <c r="I26" s="132">
        <f>H26-E26</f>
        <v>0</v>
      </c>
      <c r="J26" s="133">
        <f>IF(E26&gt;0,((I26/E26)*100),0)</f>
        <v>0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47238000</v>
      </c>
      <c r="F29" s="120">
        <f>SUM(F31:F34)</f>
        <v>774542140</v>
      </c>
      <c r="G29" s="121">
        <f>SUM(G31:G34)</f>
        <v>0</v>
      </c>
      <c r="H29" s="138">
        <f>SUM(H31:H34)</f>
        <v>774542140</v>
      </c>
      <c r="I29" s="122">
        <f>H29-E29</f>
        <v>727304140</v>
      </c>
      <c r="J29" s="123">
        <f>IF(E29&gt;0,((I29/E29)*100),0)</f>
        <v>1539.66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/>
      <c r="F31" s="136">
        <v>730443363</v>
      </c>
      <c r="G31" s="137"/>
      <c r="H31" s="131">
        <f>F31+G31</f>
        <v>730443363</v>
      </c>
      <c r="I31" s="132">
        <f>H31-E31</f>
        <v>730443363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>
        <v>47238000</v>
      </c>
      <c r="F33" s="136">
        <v>44098777</v>
      </c>
      <c r="G33" s="137"/>
      <c r="H33" s="131">
        <f>F33+G33</f>
        <v>44098777</v>
      </c>
      <c r="I33" s="132">
        <f>H33-E33</f>
        <v>-3139223</v>
      </c>
      <c r="J33" s="133">
        <f>IF(E33&gt;0,((I33/E33)*100),0)</f>
        <v>-6.65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0</v>
      </c>
      <c r="F37" s="120">
        <f>F23-F29</f>
        <v>0</v>
      </c>
      <c r="G37" s="121">
        <f>G23-G29</f>
        <v>0</v>
      </c>
      <c r="H37" s="120">
        <f>H23-H29</f>
        <v>0</v>
      </c>
      <c r="I37" s="122">
        <f>H37-E37</f>
        <v>0</v>
      </c>
      <c r="J37" s="123">
        <f>IF(E37&gt;0,((I37/E37)*100),0)</f>
        <v>0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1"/>
  <dimension ref="A1:I51"/>
  <sheetViews>
    <sheetView showGridLines="0" zoomScale="60" zoomScaleNormal="60" workbookViewId="0" topLeftCell="A1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4335000</v>
      </c>
      <c r="F9" s="207">
        <v>-774542140</v>
      </c>
      <c r="G9" s="208">
        <f>F9-E9</f>
        <v>-778877140</v>
      </c>
      <c r="H9" s="203">
        <f>IF(E9=0,0,((G9/E9)*100))</f>
        <v>-17967.18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90366000</v>
      </c>
      <c r="F10" s="207">
        <v>1158937796</v>
      </c>
      <c r="G10" s="208">
        <f>F10-E10</f>
        <v>1068571796</v>
      </c>
      <c r="H10" s="203">
        <f>IF(E10=0,0,((G10/E10)*100))</f>
        <v>1182.49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94701000</v>
      </c>
      <c r="F12" s="194">
        <f>SUM(F9:F10)</f>
        <v>384395656</v>
      </c>
      <c r="G12" s="213">
        <f>F12-E12</f>
        <v>289694656</v>
      </c>
      <c r="H12" s="196">
        <f>IF(E12=0,0,((G12/E12)*100))</f>
        <v>305.9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/>
      <c r="F16" s="207"/>
      <c r="G16" s="208">
        <f aca="true" t="shared" si="0" ref="G16:G25">F16-E16</f>
        <v>0</v>
      </c>
      <c r="H16" s="203">
        <f aca="true" t="shared" si="1" ref="H16:H25">IF(E16=0,0,((G16/E16)*100))</f>
        <v>0</v>
      </c>
    </row>
    <row r="17" spans="1:8" s="174" customFormat="1" ht="14.25" customHeight="1">
      <c r="A17" s="217"/>
      <c r="B17" s="204" t="s">
        <v>88</v>
      </c>
      <c r="C17" s="205"/>
      <c r="D17" s="200"/>
      <c r="E17" s="207">
        <v>318519000</v>
      </c>
      <c r="F17" s="207">
        <v>265693478</v>
      </c>
      <c r="G17" s="208">
        <f t="shared" si="0"/>
        <v>-52825522</v>
      </c>
      <c r="H17" s="203">
        <f t="shared" si="1"/>
        <v>-16.58</v>
      </c>
    </row>
    <row r="18" spans="1:8" s="174" customFormat="1" ht="14.25" customHeight="1">
      <c r="A18" s="217"/>
      <c r="B18" s="204" t="s">
        <v>89</v>
      </c>
      <c r="C18" s="205"/>
      <c r="D18" s="200"/>
      <c r="E18" s="207"/>
      <c r="F18" s="207"/>
      <c r="G18" s="208">
        <f t="shared" si="0"/>
        <v>0</v>
      </c>
      <c r="H18" s="203">
        <f t="shared" si="1"/>
        <v>0</v>
      </c>
    </row>
    <row r="19" spans="1:8" s="174" customFormat="1" ht="14.25" customHeight="1">
      <c r="A19" s="217"/>
      <c r="B19" s="204" t="s">
        <v>90</v>
      </c>
      <c r="C19" s="205"/>
      <c r="D19" s="220"/>
      <c r="E19" s="207"/>
      <c r="F19" s="207"/>
      <c r="G19" s="208">
        <f t="shared" si="0"/>
        <v>0</v>
      </c>
      <c r="H19" s="203">
        <f t="shared" si="1"/>
        <v>0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/>
      <c r="F21" s="207"/>
      <c r="G21" s="208">
        <f t="shared" si="0"/>
        <v>0</v>
      </c>
      <c r="H21" s="203">
        <f t="shared" si="1"/>
        <v>0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>
        <v>-800000000</v>
      </c>
      <c r="F22" s="207">
        <v>-187540000</v>
      </c>
      <c r="G22" s="208">
        <f t="shared" si="0"/>
        <v>612460000</v>
      </c>
      <c r="H22" s="203">
        <f t="shared" si="1"/>
        <v>-76.56</v>
      </c>
    </row>
    <row r="23" spans="1:8" s="174" customFormat="1" ht="14.25" customHeight="1">
      <c r="A23" s="197"/>
      <c r="B23" s="204" t="s">
        <v>94</v>
      </c>
      <c r="C23" s="222"/>
      <c r="D23" s="200"/>
      <c r="E23" s="207"/>
      <c r="F23" s="207"/>
      <c r="G23" s="208">
        <f t="shared" si="0"/>
        <v>0</v>
      </c>
      <c r="H23" s="203">
        <f t="shared" si="1"/>
        <v>0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>
        <v>-700000</v>
      </c>
      <c r="F24" s="207">
        <v>-60000</v>
      </c>
      <c r="G24" s="208">
        <f t="shared" si="0"/>
        <v>640000</v>
      </c>
      <c r="H24" s="203">
        <f t="shared" si="1"/>
        <v>-91.43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-482181000</v>
      </c>
      <c r="F27" s="194">
        <f>SUM(F16:F25)</f>
        <v>78093478</v>
      </c>
      <c r="G27" s="213">
        <f>F27-E27</f>
        <v>560274478</v>
      </c>
      <c r="H27" s="196">
        <f>IF(E27=0,0,((G27/E27)*100))</f>
        <v>-116.2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/>
      <c r="F31" s="207">
        <v>8942</v>
      </c>
      <c r="G31" s="208">
        <f aca="true" t="shared" si="2" ref="G31:G39">F31-E31</f>
        <v>8942</v>
      </c>
      <c r="H31" s="203">
        <f aca="true" t="shared" si="3" ref="H31:H39">IF(E31=0,0,((G31/E31)*100))</f>
        <v>0</v>
      </c>
    </row>
    <row r="32" spans="1:8" s="174" customFormat="1" ht="14.25" customHeight="1">
      <c r="A32" s="197"/>
      <c r="B32" s="204" t="s">
        <v>101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102</v>
      </c>
      <c r="C33" s="222"/>
      <c r="D33" s="200"/>
      <c r="E33" s="207">
        <v>720000000</v>
      </c>
      <c r="F33" s="207">
        <v>720000000</v>
      </c>
      <c r="G33" s="208">
        <f t="shared" si="2"/>
        <v>0</v>
      </c>
      <c r="H33" s="203">
        <f t="shared" si="3"/>
        <v>0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/>
      <c r="F35" s="207"/>
      <c r="G35" s="208">
        <f t="shared" si="2"/>
        <v>0</v>
      </c>
      <c r="H35" s="203">
        <f t="shared" si="3"/>
        <v>0</v>
      </c>
    </row>
    <row r="36" spans="1:8" s="174" customFormat="1" ht="14.25" customHeight="1">
      <c r="A36" s="197"/>
      <c r="B36" s="204" t="s">
        <v>105</v>
      </c>
      <c r="C36" s="222"/>
      <c r="D36" s="200"/>
      <c r="E36" s="207"/>
      <c r="F36" s="207"/>
      <c r="G36" s="208">
        <f t="shared" si="2"/>
        <v>0</v>
      </c>
      <c r="H36" s="203">
        <f t="shared" si="3"/>
        <v>0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/>
      <c r="F38" s="207"/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720000000</v>
      </c>
      <c r="F41" s="194">
        <f>SUM(F31:F39)</f>
        <v>720008942</v>
      </c>
      <c r="G41" s="213">
        <f>F41-E41</f>
        <v>8942</v>
      </c>
      <c r="H41" s="196">
        <f>IF(E41=0,0,((G41/E41)*100))</f>
        <v>0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332520000</v>
      </c>
      <c r="F45" s="194">
        <f>F12+F27+F41+F43</f>
        <v>1182498076</v>
      </c>
      <c r="G45" s="213">
        <f>F45-E45</f>
        <v>849978076</v>
      </c>
      <c r="H45" s="196">
        <f>IF(E45=0,0,((G45/E45)*100))</f>
        <v>255.62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2653360000</v>
      </c>
      <c r="F47" s="229">
        <v>3621979953.5</v>
      </c>
      <c r="G47" s="213">
        <f>F47-E47</f>
        <v>968619953.5</v>
      </c>
      <c r="H47" s="196">
        <f>IF(E47=0,0,((G47/E47)*100))</f>
        <v>36.51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2985880000</v>
      </c>
      <c r="F49" s="194">
        <f>F45+F47</f>
        <v>4804478029.5</v>
      </c>
      <c r="G49" s="213">
        <f>F49-E49</f>
        <v>1818598029.5</v>
      </c>
      <c r="H49" s="196">
        <f>IF(E49=0,0,((G49/E49)*100))</f>
        <v>60.91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43:C43"/>
    <mergeCell ref="A45:C45"/>
    <mergeCell ref="A47:C47"/>
    <mergeCell ref="A49:C49"/>
    <mergeCell ref="A51:H51"/>
    <mergeCell ref="A2:H2"/>
    <mergeCell ref="A3:H3"/>
    <mergeCell ref="A7:C7"/>
    <mergeCell ref="A12:C12"/>
    <mergeCell ref="B9:C9"/>
    <mergeCell ref="B10:C10"/>
    <mergeCell ref="A5:C6"/>
    <mergeCell ref="B35:C35"/>
    <mergeCell ref="A27:C27"/>
    <mergeCell ref="A29:C29"/>
    <mergeCell ref="B36:C36"/>
    <mergeCell ref="B31:C31"/>
    <mergeCell ref="B32:C32"/>
    <mergeCell ref="B34:C34"/>
    <mergeCell ref="B23:C23"/>
    <mergeCell ref="B16:C16"/>
    <mergeCell ref="B17:C17"/>
    <mergeCell ref="B18:C18"/>
    <mergeCell ref="B20:C20"/>
    <mergeCell ref="B22:C22"/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</mergeCells>
  <printOptions horizontalCentered="1"/>
  <pageMargins left="0.5905511811023623" right="0.5905511811023623" top="0.4724409448818898" bottom="0.8267716535433072" header="0" footer="0"/>
  <pageSetup fitToHeight="2"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O97"/>
  <sheetViews>
    <sheetView showGridLines="0" tabSelected="1" zoomScale="60" zoomScaleNormal="60" workbookViewId="0" topLeftCell="A16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9.003906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6704096231.5</v>
      </c>
      <c r="F8" s="315">
        <f>IF(E$8&gt;0,(E8/E$8)*100,0)</f>
        <v>100</v>
      </c>
      <c r="G8" s="315">
        <f>SUM(G10,G18,G26,G37,G42,G45,G48)</f>
        <v>6743952246.5</v>
      </c>
      <c r="H8" s="315">
        <f>IF(G$8&gt;0,(G8/G$8)*100,0)</f>
        <v>100</v>
      </c>
      <c r="I8" s="316">
        <f>E8-G8</f>
        <v>-39856015</v>
      </c>
      <c r="J8" s="317">
        <f>IF(G8=0,0,((I8/G8)*100))</f>
        <v>-0.59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5675549851.5</v>
      </c>
      <c r="F10" s="315">
        <f aca="true" t="shared" si="0" ref="F10:F16">IF(E$8&gt;0,(E10/E$8)*100,0)</f>
        <v>84.66</v>
      </c>
      <c r="G10" s="315">
        <f>SUM(G11:G16)</f>
        <v>5549347411.5</v>
      </c>
      <c r="H10" s="315">
        <f aca="true" t="shared" si="1" ref="H10:H16">IF(G$8&gt;0,(G10/G$8)*100,0)</f>
        <v>82.29</v>
      </c>
      <c r="I10" s="316">
        <f aca="true" t="shared" si="2" ref="I10:I16">E10-G10</f>
        <v>126202440</v>
      </c>
      <c r="J10" s="317">
        <f aca="true" t="shared" si="3" ref="J10:J16">IF(G10=0,0,((I10/G10)*100))</f>
        <v>2.27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4804478029.5</v>
      </c>
      <c r="F11" s="338">
        <f t="shared" si="0"/>
        <v>71.66</v>
      </c>
      <c r="G11" s="337">
        <v>3621979953.5</v>
      </c>
      <c r="H11" s="338">
        <f t="shared" si="1"/>
        <v>53.71</v>
      </c>
      <c r="I11" s="339">
        <f t="shared" si="2"/>
        <v>1182498076</v>
      </c>
      <c r="J11" s="340">
        <f t="shared" si="3"/>
        <v>32.65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502532091</v>
      </c>
      <c r="F13" s="338">
        <f t="shared" si="0"/>
        <v>7.5</v>
      </c>
      <c r="G13" s="337">
        <v>1637967458</v>
      </c>
      <c r="H13" s="338">
        <f t="shared" si="1"/>
        <v>24.29</v>
      </c>
      <c r="I13" s="339">
        <f t="shared" si="2"/>
        <v>-1135435367</v>
      </c>
      <c r="J13" s="340">
        <f t="shared" si="3"/>
        <v>-69.32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/>
      <c r="F14" s="338">
        <f t="shared" si="0"/>
        <v>0</v>
      </c>
      <c r="G14" s="337"/>
      <c r="H14" s="338">
        <f t="shared" si="1"/>
        <v>0</v>
      </c>
      <c r="I14" s="339">
        <f t="shared" si="2"/>
        <v>0</v>
      </c>
      <c r="J14" s="340">
        <f t="shared" si="3"/>
        <v>0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>
        <v>82883731</v>
      </c>
      <c r="F15" s="338">
        <f t="shared" si="0"/>
        <v>1.24</v>
      </c>
      <c r="G15" s="337"/>
      <c r="H15" s="338">
        <f t="shared" si="1"/>
        <v>0</v>
      </c>
      <c r="I15" s="339">
        <f t="shared" si="2"/>
        <v>82883731</v>
      </c>
      <c r="J15" s="340">
        <f t="shared" si="3"/>
        <v>0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>
        <v>285656000</v>
      </c>
      <c r="F16" s="338">
        <f t="shared" si="0"/>
        <v>4.26</v>
      </c>
      <c r="G16" s="337">
        <v>289400000</v>
      </c>
      <c r="H16" s="338">
        <f t="shared" si="1"/>
        <v>4.29</v>
      </c>
      <c r="I16" s="339">
        <f t="shared" si="2"/>
        <v>-3744000</v>
      </c>
      <c r="J16" s="340">
        <f t="shared" si="3"/>
        <v>-1.29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901833616</v>
      </c>
      <c r="F18" s="315">
        <f>IF(E$8&gt;0,(E18/E$8)*100,0)</f>
        <v>13.45</v>
      </c>
      <c r="G18" s="315">
        <f>SUM(G20:G24)</f>
        <v>1004761038</v>
      </c>
      <c r="H18" s="315">
        <f>IF(G$8&gt;0,(G18/G$8)*100,0)</f>
        <v>14.9</v>
      </c>
      <c r="I18" s="316">
        <f>E18-G18</f>
        <v>-102927422</v>
      </c>
      <c r="J18" s="317">
        <f>IF(G18=0,0,((I18/G18)*100))</f>
        <v>-10.24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IF(G20=0,0,((I20/G20)*100))</f>
        <v>0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>
        <v>901833616</v>
      </c>
      <c r="F22" s="338">
        <f>IF(E$8&gt;0,(E22/E$8)*100,0)</f>
        <v>13.45</v>
      </c>
      <c r="G22" s="337">
        <v>1004761038</v>
      </c>
      <c r="H22" s="338">
        <f>IF(G$8&gt;0,(G22/G$8)*100,0)</f>
        <v>14.9</v>
      </c>
      <c r="I22" s="339">
        <f>E22-G22</f>
        <v>-102927422</v>
      </c>
      <c r="J22" s="340">
        <f>IF(G22=0,0,((I22/G22)*100))</f>
        <v>-10.24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IF(G23=0,0,((I23/G23)*100))</f>
        <v>0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/>
      <c r="F24" s="338">
        <f>IF(E$8&gt;0,(E24/E$8)*100,0)</f>
        <v>0</v>
      </c>
      <c r="G24" s="337"/>
      <c r="H24" s="338">
        <f>IF(G$8&gt;0,(G24/G$8)*100,0)</f>
        <v>0</v>
      </c>
      <c r="I24" s="339">
        <f>E24-G24</f>
        <v>0</v>
      </c>
      <c r="J24" s="340">
        <f>IF(G24=0,0,((I24/G24)*100))</f>
        <v>0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113340</v>
      </c>
      <c r="F26" s="315">
        <f aca="true" t="shared" si="4" ref="F26:F35">IF(E$8&gt;0,(E26/E$8)*100,0)</f>
        <v>0</v>
      </c>
      <c r="G26" s="315">
        <f>SUM(G27:G35)</f>
        <v>193180</v>
      </c>
      <c r="H26" s="315">
        <f aca="true" t="shared" si="5" ref="H26:H35">IF(G$8&gt;0,(G26/G$8)*100,0)</f>
        <v>0</v>
      </c>
      <c r="I26" s="316">
        <f aca="true" t="shared" si="6" ref="I26:I35">E26-G26</f>
        <v>-79840</v>
      </c>
      <c r="J26" s="317">
        <f aca="true" t="shared" si="7" ref="J26:J35">IF(G26=0,0,((I26/G26)*100))</f>
        <v>-41.33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/>
      <c r="F27" s="338">
        <f t="shared" si="4"/>
        <v>0</v>
      </c>
      <c r="G27" s="337"/>
      <c r="H27" s="338">
        <f t="shared" si="5"/>
        <v>0</v>
      </c>
      <c r="I27" s="339">
        <f t="shared" si="6"/>
        <v>0</v>
      </c>
      <c r="J27" s="340">
        <f t="shared" si="7"/>
        <v>0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/>
      <c r="F28" s="338">
        <f t="shared" si="4"/>
        <v>0</v>
      </c>
      <c r="G28" s="337"/>
      <c r="H28" s="338">
        <f t="shared" si="5"/>
        <v>0</v>
      </c>
      <c r="I28" s="339">
        <f t="shared" si="6"/>
        <v>0</v>
      </c>
      <c r="J28" s="340">
        <f t="shared" si="7"/>
        <v>0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/>
      <c r="F29" s="338">
        <f t="shared" si="4"/>
        <v>0</v>
      </c>
      <c r="G29" s="337"/>
      <c r="H29" s="338">
        <f t="shared" si="5"/>
        <v>0</v>
      </c>
      <c r="I29" s="339">
        <f t="shared" si="6"/>
        <v>0</v>
      </c>
      <c r="J29" s="340">
        <f t="shared" si="7"/>
        <v>0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>
        <v>39400</v>
      </c>
      <c r="F30" s="338">
        <f t="shared" si="4"/>
        <v>0</v>
      </c>
      <c r="G30" s="337">
        <v>95550</v>
      </c>
      <c r="H30" s="338">
        <f t="shared" si="5"/>
        <v>0</v>
      </c>
      <c r="I30" s="339">
        <f t="shared" si="6"/>
        <v>-56150</v>
      </c>
      <c r="J30" s="340">
        <f t="shared" si="7"/>
        <v>-58.77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/>
      <c r="F31" s="338">
        <f t="shared" si="4"/>
        <v>0</v>
      </c>
      <c r="G31" s="337"/>
      <c r="H31" s="338">
        <f t="shared" si="5"/>
        <v>0</v>
      </c>
      <c r="I31" s="339">
        <f t="shared" si="6"/>
        <v>0</v>
      </c>
      <c r="J31" s="340">
        <f t="shared" si="7"/>
        <v>0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>
        <v>73940</v>
      </c>
      <c r="F32" s="338">
        <f t="shared" si="4"/>
        <v>0</v>
      </c>
      <c r="G32" s="337">
        <v>97630</v>
      </c>
      <c r="H32" s="338">
        <f t="shared" si="5"/>
        <v>0</v>
      </c>
      <c r="I32" s="339">
        <f t="shared" si="6"/>
        <v>-23690</v>
      </c>
      <c r="J32" s="340">
        <f t="shared" si="7"/>
        <v>-24.27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545757</v>
      </c>
      <c r="F42" s="315">
        <f>IF(E$8&gt;0,(E42/E$8)*100,0)</f>
        <v>0.01</v>
      </c>
      <c r="G42" s="315">
        <f>SUM(G43:G43)</f>
        <v>638984</v>
      </c>
      <c r="H42" s="315">
        <f>IF(G$8&gt;0,(G42/G$8)*100,0)</f>
        <v>0.01</v>
      </c>
      <c r="I42" s="316">
        <f>E42-G42</f>
        <v>-93227</v>
      </c>
      <c r="J42" s="317">
        <f>IF(G42=0,0,((I42/G42)*100))</f>
        <v>-14.59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>
        <v>545757</v>
      </c>
      <c r="F43" s="338">
        <f>IF(E$8&gt;0,(E43/E$8)*100,0)</f>
        <v>0.01</v>
      </c>
      <c r="G43" s="337">
        <v>638984</v>
      </c>
      <c r="H43" s="338">
        <f>IF(G$8&gt;0,(G43/G$8)*100,0)</f>
        <v>0.01</v>
      </c>
      <c r="I43" s="339">
        <f>E43-G43</f>
        <v>-93227</v>
      </c>
      <c r="J43" s="340">
        <f>IF(G43=0,0,((I43/G43)*100))</f>
        <v>-14.59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126053667</v>
      </c>
      <c r="F48" s="315">
        <f>IF(E$8&gt;0,(E48/E$8)*100,0)</f>
        <v>1.88</v>
      </c>
      <c r="G48" s="315">
        <f>SUM(G49:G52)</f>
        <v>189011633</v>
      </c>
      <c r="H48" s="315">
        <f>IF(G$8&gt;0,(G48/G$8)*100,0)</f>
        <v>2.8</v>
      </c>
      <c r="I48" s="316">
        <f>E48-G48</f>
        <v>-62957966</v>
      </c>
      <c r="J48" s="317">
        <f>IF(G48=0,0,((I48/G48)*100))</f>
        <v>-33.31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IF(G49=0,0,((I49/G49)*100))</f>
        <v>0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>
        <v>126053667</v>
      </c>
      <c r="F50" s="338">
        <f>IF(E$8&gt;0,(E50/E$8)*100,0)</f>
        <v>1.88</v>
      </c>
      <c r="G50" s="337">
        <v>189011633</v>
      </c>
      <c r="H50" s="338">
        <f>IF(G$8&gt;0,(G50/G$8)*100,0)</f>
        <v>2.8</v>
      </c>
      <c r="I50" s="339">
        <f>E50-G50</f>
        <v>-62957966</v>
      </c>
      <c r="J50" s="340">
        <f>IF(G50=0,0,((I50/G50)*100))</f>
        <v>-33.31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6704096231.5</v>
      </c>
      <c r="F54" s="367">
        <f>IF(E$8&gt;0,(E54/E$8)*100,0)</f>
        <v>100</v>
      </c>
      <c r="G54" s="367">
        <f>G8</f>
        <v>6743952246.5</v>
      </c>
      <c r="H54" s="367">
        <f>IF(G$8&gt;0,(G54/G$8)*100,0)</f>
        <v>100</v>
      </c>
      <c r="I54" s="368">
        <f>E54-G54</f>
        <v>-39856015</v>
      </c>
      <c r="J54" s="369">
        <f>IF(G54=0,0,((I54/G54)*100))</f>
        <v>-0.59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/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235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230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236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237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14766932</v>
      </c>
      <c r="F63" s="315">
        <f>IF(E$96&gt;0,(E63/E$96)*100,0)</f>
        <v>0.22</v>
      </c>
      <c r="G63" s="315">
        <f>G65+G70+G73</f>
        <v>80807</v>
      </c>
      <c r="H63" s="315">
        <f>IF(G$96&gt;0,(G63/G$96)*100,0)</f>
        <v>0</v>
      </c>
      <c r="I63" s="316">
        <f>E63-G63</f>
        <v>14686125</v>
      </c>
      <c r="J63" s="317">
        <f>IF(G63=0,0,((I63/G63)*100))</f>
        <v>18174.32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1904409</v>
      </c>
      <c r="F65" s="315">
        <f>IF(E$96&gt;0,(E65/E$96)*100,0)</f>
        <v>0.03</v>
      </c>
      <c r="G65" s="315">
        <f>SUM(G66:G68)</f>
        <v>39780</v>
      </c>
      <c r="H65" s="315">
        <f>IF(G$96&gt;0,(G65/G$96)*100,0)</f>
        <v>0</v>
      </c>
      <c r="I65" s="316">
        <f>E65-G65</f>
        <v>1864629</v>
      </c>
      <c r="J65" s="317">
        <f>IF(G65=0,0,((I65/G65)*100))</f>
        <v>4687.35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/>
      <c r="F66" s="338">
        <f>IF(E$96&gt;0,(E66/E$96)*100,0)</f>
        <v>0</v>
      </c>
      <c r="G66" s="337"/>
      <c r="H66" s="338">
        <f>IF(G$96&gt;0,(G66/G$96)*100,0)</f>
        <v>0</v>
      </c>
      <c r="I66" s="339">
        <f>E66-G66</f>
        <v>0</v>
      </c>
      <c r="J66" s="340">
        <f>IF(G66=0,0,((I66/G66)*100))</f>
        <v>0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1904409</v>
      </c>
      <c r="F67" s="338">
        <f>IF(E$96&gt;0,(E67/E$96)*100,0)</f>
        <v>0.03</v>
      </c>
      <c r="G67" s="337">
        <v>39780</v>
      </c>
      <c r="H67" s="338">
        <f>IF(G$96&gt;0,(G67/G$96)*100,0)</f>
        <v>0</v>
      </c>
      <c r="I67" s="339">
        <f>E67-G67</f>
        <v>1864629</v>
      </c>
      <c r="J67" s="340">
        <f>IF(G67=0,0,((I67/G67)*100))</f>
        <v>4687.35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/>
      <c r="F68" s="338">
        <f>IF(E$96&gt;0,(E68/E$96)*100,0)</f>
        <v>0</v>
      </c>
      <c r="G68" s="337"/>
      <c r="H68" s="338">
        <f>IF(G$96&gt;0,(G68/G$96)*100,0)</f>
        <v>0</v>
      </c>
      <c r="I68" s="339">
        <f>E68-G68</f>
        <v>0</v>
      </c>
      <c r="J68" s="340">
        <f>IF(G68=0,0,((I68/G68)*100))</f>
        <v>0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0</v>
      </c>
      <c r="F70" s="315">
        <f>IF(E$96&gt;0,(E70/E$96)*100,0)</f>
        <v>0</v>
      </c>
      <c r="G70" s="315">
        <f>SUM(G71)</f>
        <v>0</v>
      </c>
      <c r="H70" s="315">
        <f>IF(G$96&gt;0,(G70/G$96)*100,0)</f>
        <v>0</v>
      </c>
      <c r="I70" s="316">
        <f>E70-G70</f>
        <v>0</v>
      </c>
      <c r="J70" s="317">
        <f>IF(G70=0,0,((I70/G70)*100))</f>
        <v>0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/>
      <c r="F71" s="338">
        <f>IF(E$96&gt;0,(E71/E$96)*100,0)</f>
        <v>0</v>
      </c>
      <c r="G71" s="337"/>
      <c r="H71" s="338">
        <f>IF(G$96&gt;0,(G71/G$96)*100,0)</f>
        <v>0</v>
      </c>
      <c r="I71" s="339">
        <f>E71-G71</f>
        <v>0</v>
      </c>
      <c r="J71" s="340">
        <f>IF(G71=0,0,((I71/G71)*100))</f>
        <v>0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12862523</v>
      </c>
      <c r="F73" s="315">
        <f>IF(E$96&gt;0,(E73/E$96)*100,0)</f>
        <v>0.19</v>
      </c>
      <c r="G73" s="315">
        <f>SUM(G74)</f>
        <v>41027</v>
      </c>
      <c r="H73" s="315">
        <f>IF(G$96&gt;0,(G73/G$96)*100,0)</f>
        <v>0</v>
      </c>
      <c r="I73" s="316">
        <f>E73-G73</f>
        <v>12821496</v>
      </c>
      <c r="J73" s="317">
        <f>IF(G73=0,0,((I73/G73)*100))</f>
        <v>31251.36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>
        <v>12862523</v>
      </c>
      <c r="F74" s="338">
        <f>IF(E$96&gt;0,(E74/E$96)*100,0)</f>
        <v>0.19</v>
      </c>
      <c r="G74" s="337">
        <v>41027</v>
      </c>
      <c r="H74" s="338">
        <f>IF(G$96&gt;0,(G74/G$96)*100,0)</f>
        <v>0</v>
      </c>
      <c r="I74" s="339">
        <f>E74-G74</f>
        <v>12821496</v>
      </c>
      <c r="J74" s="340">
        <f>IF(G74=0,0,((I74/G74)*100))</f>
        <v>31251.36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6689329299.5</v>
      </c>
      <c r="F76" s="315">
        <f>IF(E$96&gt;0,(E76/E$96)*100,0)</f>
        <v>99.78</v>
      </c>
      <c r="G76" s="315">
        <f>SUM(G78,G81,G85,G89)</f>
        <v>6743871439.5</v>
      </c>
      <c r="H76" s="315">
        <f>IF(G$96&gt;0,(G76/G$96)*100,0)</f>
        <v>100</v>
      </c>
      <c r="I76" s="316">
        <f>E76-G76</f>
        <v>-54542140</v>
      </c>
      <c r="J76" s="317">
        <f>IF(G76=0,0,((I76/G76)*100))</f>
        <v>-0.81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5646829968.5</v>
      </c>
      <c r="F78" s="315">
        <f>IF(E$96&gt;0,(E78/E$96)*100,0)</f>
        <v>84.23</v>
      </c>
      <c r="G78" s="315">
        <f>SUM(G79)</f>
        <v>4970928745.5</v>
      </c>
      <c r="H78" s="315">
        <f>IF(G$96&gt;0,(G78/G$96)*100,0)</f>
        <v>73.71</v>
      </c>
      <c r="I78" s="316">
        <f>E78-G78</f>
        <v>675901223</v>
      </c>
      <c r="J78" s="317">
        <f>IF(G78=0,0,((I78/G78)*100))</f>
        <v>13.6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5646829968.5</v>
      </c>
      <c r="F79" s="338">
        <f>IF(E$96&gt;0,(E79/E$96)*100,0)</f>
        <v>84.23</v>
      </c>
      <c r="G79" s="337">
        <v>4970928745.5</v>
      </c>
      <c r="H79" s="338">
        <f>IF(G$96&gt;0,(G79/G$96)*100,0)</f>
        <v>73.71</v>
      </c>
      <c r="I79" s="339">
        <f>E79-G79</f>
        <v>675901223</v>
      </c>
      <c r="J79" s="340">
        <f>IF(G79=0,0,((I79/G79)*100))</f>
        <v>13.6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0</v>
      </c>
      <c r="F81" s="315">
        <f>IF(E$96&gt;0,(E81/E$96)*100,0)</f>
        <v>0</v>
      </c>
      <c r="G81" s="315">
        <f>SUM(G82:G83)</f>
        <v>0</v>
      </c>
      <c r="H81" s="315">
        <f>IF(G$96&gt;0,(G81/G$96)*100,0)</f>
        <v>0</v>
      </c>
      <c r="I81" s="316">
        <f>E81-G81</f>
        <v>0</v>
      </c>
      <c r="J81" s="317">
        <f>IF(G81=0,0,((I81/G81)*100))</f>
        <v>0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/>
      <c r="F82" s="338">
        <f>IF(E$96&gt;0,(E82/E$96)*100,0)</f>
        <v>0</v>
      </c>
      <c r="G82" s="337"/>
      <c r="H82" s="338">
        <f>IF(G$96&gt;0,(G82/G$96)*100,0)</f>
        <v>0</v>
      </c>
      <c r="I82" s="339">
        <f>E82-G82</f>
        <v>0</v>
      </c>
      <c r="J82" s="340">
        <f>IF(G82=0,0,((I82/G82)*100))</f>
        <v>0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/>
      <c r="F83" s="338">
        <f>IF(E$96&gt;0,(E83/E$96)*100,0)</f>
        <v>0</v>
      </c>
      <c r="G83" s="337"/>
      <c r="H83" s="338">
        <f>IF(G$96&gt;0,(G83/G$96)*100,0)</f>
        <v>0</v>
      </c>
      <c r="I83" s="339">
        <f>E83-G83</f>
        <v>0</v>
      </c>
      <c r="J83" s="340">
        <f>IF(G83=0,0,((I83/G83)*100))</f>
        <v>0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1042499331</v>
      </c>
      <c r="F85" s="315">
        <f>IF(E$96&gt;0,(E85/E$96)*100,0)</f>
        <v>15.55</v>
      </c>
      <c r="G85" s="315">
        <f>G86-G87</f>
        <v>1772942694</v>
      </c>
      <c r="H85" s="315">
        <f>IF(G$96&gt;0,(G85/G$96)*100,0)</f>
        <v>26.29</v>
      </c>
      <c r="I85" s="316">
        <f>E85-G85</f>
        <v>-730443363</v>
      </c>
      <c r="J85" s="317">
        <f>IF(G85=0,0,((I85/G85)*100))</f>
        <v>-41.2</v>
      </c>
      <c r="K85" s="328" t="s">
        <v>162</v>
      </c>
      <c r="L85" s="328" t="s">
        <v>238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>
        <v>1042499331</v>
      </c>
      <c r="F86" s="338">
        <f>IF(E$96&gt;0,(E86/E$96)*100,0)</f>
        <v>15.55</v>
      </c>
      <c r="G86" s="337">
        <v>1772942694</v>
      </c>
      <c r="H86" s="338">
        <f>IF(G$96&gt;0,(G86/G$96)*100,0)</f>
        <v>26.29</v>
      </c>
      <c r="I86" s="339">
        <f>E86-G86</f>
        <v>-730443363</v>
      </c>
      <c r="J86" s="340">
        <f>IF(G86=0,0,((I86/G86)*100))</f>
        <v>-41.2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239</v>
      </c>
      <c r="C96" s="427"/>
      <c r="D96" s="428"/>
      <c r="E96" s="367">
        <f>E63+E76</f>
        <v>6704096231.5</v>
      </c>
      <c r="F96" s="367">
        <f>IF(E$96&gt;0,(E96/E$96)*100,0)</f>
        <v>100</v>
      </c>
      <c r="G96" s="367">
        <f>G63+G76</f>
        <v>6743952246.5</v>
      </c>
      <c r="H96" s="367">
        <f>IF(G$96&gt;0,(G96/G$96)*100,0)</f>
        <v>100</v>
      </c>
      <c r="I96" s="368">
        <f>E96-G96</f>
        <v>-39856015</v>
      </c>
      <c r="J96" s="369">
        <f>IF(G96=0,0,((I96/G96)*100))</f>
        <v>-0.59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2006-04-27T09:53:08Z</dcterms:created>
  <dcterms:modified xsi:type="dcterms:W3CDTF">2006-04-27T09:53:16Z</dcterms:modified>
  <cp:category/>
  <cp:version/>
  <cp:contentType/>
  <cp:contentStatus/>
</cp:coreProperties>
</file>