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5520" activeTab="1"/>
  </bookViews>
  <sheets>
    <sheet name="清理收支餘絀表" sheetId="1" r:id="rId1"/>
    <sheet name="資產負債清理決算表" sheetId="2" r:id="rId2"/>
  </sheets>
  <definedNames>
    <definedName name="_xlnm.Print_Titles" localSheetId="0">'清理收支餘絀表'!$1:$5</definedName>
  </definedNames>
  <calcPr fullCalcOnLoad="1"/>
</workbook>
</file>

<file path=xl/sharedStrings.xml><?xml version="1.0" encoding="utf-8"?>
<sst xmlns="http://schemas.openxmlformats.org/spreadsheetml/2006/main" count="142" uniqueCount="123">
  <si>
    <t>%</t>
  </si>
  <si>
    <t>%</t>
  </si>
  <si>
    <t xml:space="preserve">    原   列   決   算   數</t>
  </si>
  <si>
    <t>決     算     核     定     數</t>
  </si>
  <si>
    <t>95年1月1日
至
95年2月4日</t>
  </si>
  <si>
    <t>95年2月5日
至
95年12月31日</t>
  </si>
  <si>
    <t>清理收入</t>
  </si>
  <si>
    <t>　徵收收入</t>
  </si>
  <si>
    <t>　債務收入</t>
  </si>
  <si>
    <t>　勞務收入</t>
  </si>
  <si>
    <t>　農政收入</t>
  </si>
  <si>
    <t xml:space="preserve">    財產收入</t>
  </si>
  <si>
    <t>　政府撥入收入</t>
  </si>
  <si>
    <t>　其他收入</t>
  </si>
  <si>
    <t>清理支出</t>
  </si>
  <si>
    <t>單位：新臺幣元</t>
  </si>
  <si>
    <t>科　　　　目</t>
  </si>
  <si>
    <t>金　　　　額</t>
  </si>
  <si>
    <t>％</t>
  </si>
  <si>
    <r>
      <t>資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產</t>
    </r>
  </si>
  <si>
    <r>
      <t>負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債</t>
    </r>
  </si>
  <si>
    <t>流動資產</t>
  </si>
  <si>
    <t>流動負債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</si>
  <si>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</si>
  <si>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</si>
  <si>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</si>
  <si>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</si>
  <si>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</si>
  <si>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</si>
  <si>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</si>
  <si>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</si>
  <si>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</si>
  <si>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其他負債</t>
  </si>
  <si>
    <t>短期貸墊款</t>
  </si>
  <si>
    <t>什項負債</t>
  </si>
  <si>
    <t>長期應收款項、貸墊款及準備金</t>
  </si>
  <si>
    <t>基金餘額</t>
  </si>
  <si>
    <t>長期應收款項</t>
  </si>
  <si>
    <t>累積餘絀（─）</t>
  </si>
  <si>
    <t>長期貸款</t>
  </si>
  <si>
    <t>累積賸餘</t>
  </si>
  <si>
    <t>長期墊款</t>
  </si>
  <si>
    <t>累積短絀（─）</t>
  </si>
  <si>
    <t>準備金</t>
  </si>
  <si>
    <t>其他資產</t>
  </si>
  <si>
    <t>什項資產</t>
  </si>
  <si>
    <t>待整理資產</t>
  </si>
  <si>
    <t>合　　　　計</t>
  </si>
  <si>
    <t>本年度決算核定數</t>
  </si>
  <si>
    <t>上年度決算核定數</t>
  </si>
  <si>
    <t>比較增(+)減(-)</t>
  </si>
  <si>
    <r>
      <t>　　　　　　　　　　　　　　　　　　</t>
    </r>
    <r>
      <rPr>
        <b/>
        <sz val="12"/>
        <rFont val="Times New Roman"/>
        <family val="1"/>
      </rPr>
      <t xml:space="preserve"> </t>
    </r>
  </si>
  <si>
    <t>科         目</t>
  </si>
  <si>
    <t>修  正  數</t>
  </si>
  <si>
    <t>合        計</t>
  </si>
  <si>
    <t>金        額</t>
  </si>
  <si>
    <t>預   算   數</t>
  </si>
  <si>
    <t>合       計</t>
  </si>
  <si>
    <t>預算數與決算數
比較增(+) 減 (-)</t>
  </si>
  <si>
    <t xml:space="preserve"> 資產負債清理決算表</t>
  </si>
  <si>
    <t xml:space="preserve">九二一震災社區重建更新基金  </t>
  </si>
  <si>
    <t xml:space="preserve">  清理收支餘絀決算表</t>
  </si>
  <si>
    <t xml:space="preserve"> </t>
  </si>
  <si>
    <t xml:space="preserve">    九二一震災社區重建更新基金</t>
  </si>
  <si>
    <t xml:space="preserve">  </t>
  </si>
  <si>
    <t xml:space="preserve">   中華民國 </t>
  </si>
  <si>
    <r>
      <t xml:space="preserve">                </t>
    </r>
    <r>
      <rPr>
        <b/>
        <sz val="12"/>
        <rFont val="新細明體"/>
        <family val="1"/>
      </rPr>
      <t xml:space="preserve">中華民國95年 </t>
    </r>
  </si>
  <si>
    <r>
      <t xml:space="preserve">  </t>
    </r>
    <r>
      <rPr>
        <b/>
        <sz val="12"/>
        <rFont val="新細明體"/>
        <family val="1"/>
      </rPr>
      <t xml:space="preserve"> 95年度</t>
    </r>
  </si>
  <si>
    <t>竹山車籠埔斷層槽溝保存計畫－地震及生態園區</t>
  </si>
  <si>
    <t>(1)九二一關懷
    計畫</t>
  </si>
  <si>
    <t>(2)清理計畫</t>
  </si>
  <si>
    <t>(3)產業經營技
    術提升輔導
    計畫</t>
  </si>
  <si>
    <t>(4)重建區企業
    產銷輔導計
    畫</t>
  </si>
  <si>
    <t>2.文建會辦理九
   二一震災相關
   計畫</t>
  </si>
  <si>
    <t>(1)歷史性建築
    物修護計畫</t>
  </si>
  <si>
    <t>(3)九二一震災
    受損古蹟復
    建計畫經費</t>
  </si>
  <si>
    <t>(4)臺中縣第二
    級古蹟霧峰
    林宅復建計
    畫</t>
  </si>
  <si>
    <t>(1)心靈支持服
    務重建計畫</t>
  </si>
  <si>
    <t>(2)原住民聚落
    總體營造暨
    產業振興計
    畫</t>
  </si>
  <si>
    <t>(1)投融資業務
    成本計畫</t>
  </si>
  <si>
    <r>
      <t>(2)補助災民房
    屋毀損訴訟
    鑑定費用</t>
    </r>
  </si>
  <si>
    <r>
      <t>(3)補助災區住
    宅污水處理
    設施經費</t>
    </r>
  </si>
  <si>
    <t>(4)辦理補助災
    區個別建築
    物重建規劃
    設計經費</t>
  </si>
  <si>
    <t>(5)補助災區社
    區更新規劃
    設計費</t>
  </si>
  <si>
    <t>(6)補助新社區
    開發地區聯
    外道路大型
    公園社區活
    動中心共同
    管溝排水幹
    線等公共設
    施工程費用
    及都市更新
    地區公共設
    施興建與復
    舊工程費用</t>
  </si>
  <si>
    <t>(7)補助新社區
    開發地區聯
    外道路大型
    公園社區活
    動中心共同
    管溝排水幹
    線等公共設
    施及都市更
    新地區公共
    設施用地徵
    收及地上物
    拆遷費用</t>
  </si>
  <si>
    <t>(8)補貼受讓公
    寓大廈區分    
    所有權人產
    權貸款之利
    息</t>
  </si>
  <si>
    <t>(9)補助原購屋
    貸款借款人
    負擔之利息
    差額</t>
  </si>
  <si>
    <t>(2)生活重建計
    畫 ( 社區總
    體營造計畫</t>
  </si>
  <si>
    <t xml:space="preserve">    執行方案、
    重建區書香
    重建、重建
    區藝文發展)</t>
  </si>
  <si>
    <t>(16)融資撥貸
    更新社區餘
    屋、剩餘土
    地所有權移
    轉及未售前
    管理維護費
    用補助計畫</t>
  </si>
  <si>
    <t>(17)辦理921震
    災災民房屋
    受損提起訴
    訟墊支之鑑</t>
  </si>
  <si>
    <t xml:space="preserve">    定費，經法
    院判決確定
    後之債務催
    討強制執行
    工作計畫</t>
  </si>
  <si>
    <t>12月31日</t>
  </si>
  <si>
    <t>重建區流域整體治理工程計畫</t>
  </si>
  <si>
    <t>(1)觀光風景軸
    線主要聯絡
    道路易坍方
    、易肇事路
    段及橋樑改
    善計畫</t>
  </si>
  <si>
    <t>(2)風景區聯絡
    道路改善計
    畫</t>
  </si>
  <si>
    <t>(3)苗栗縣泰安
    鄉龍安橋新
    建工程計畫</t>
  </si>
  <si>
    <t>(1)重建區流域
    整體治理工
    程計畫</t>
  </si>
  <si>
    <t>(2)農村聚落重
    建計畫</t>
  </si>
  <si>
    <t>(3)重建區農路
    水土保持暨
    產業運輸提
    昇計畫</t>
  </si>
  <si>
    <r>
      <t>補助災區新社區開發規劃設計費</t>
    </r>
  </si>
  <si>
    <t>(10)其他作業經
     費</t>
  </si>
  <si>
    <t>1.重建會或 921基
   金清理小組辦理
   九二一震災相關
   計畫</t>
  </si>
  <si>
    <t xml:space="preserve">3.原民會辦理九二
  一震災相關計畫  </t>
  </si>
  <si>
    <t xml:space="preserve">4.內政部辦理九二
  一震災相關計畫  </t>
  </si>
  <si>
    <t xml:space="preserve">5.營建署辦理九二
  一震災相關計畫
  </t>
  </si>
  <si>
    <t>(12)補助興建、
     購置平價住
     宅安置重建
     區受災戶相
     關費用</t>
  </si>
  <si>
    <t xml:space="preserve">(13)補助重建區
     社區公共設
     施工程開闢
     及地上物拆
     遷補償經費
     </t>
  </si>
  <si>
    <t xml:space="preserve">(14)補貼九二一
     地震受災戶
     震災前原房
     屋貸款利率
     </t>
  </si>
  <si>
    <t xml:space="preserve">(15)新社區一般
     住宅未售前
     管理維護費
     </t>
  </si>
  <si>
    <t>6.教育部辦理九二
  一震災相關計畫</t>
  </si>
  <si>
    <t>7.經濟部辦理九二
  一震災相關計畫</t>
  </si>
  <si>
    <t>8.交通部辦理九二
   一震災相關計畫</t>
  </si>
  <si>
    <t>9.農委會辦理九二
  一震災相關計畫</t>
  </si>
  <si>
    <t>10.勞委會辦理九二
    一震災相關計畫</t>
  </si>
  <si>
    <t xml:space="preserve">(11)社區都市更
      </t>
  </si>
  <si>
    <t xml:space="preserve">     新之推動(振
     興計畫)</t>
  </si>
  <si>
    <t xml:space="preserve">  辦理災區臨時
  工作津貼業務
  及失業者就業
  獎助或津貼等</t>
  </si>
  <si>
    <t xml:space="preserve"> 清理賸餘(短絀)</t>
  </si>
  <si>
    <t>解繳國庫計畫</t>
  </si>
  <si>
    <t xml:space="preserve">     本院核定之「九二一震災社區重建更新基金清理處理方案」，賡續辦理後續清理作業，並於95年12月31
     位繼續執行辦理；基金清理小組未結案之案件，則依本院 95年12月22日院臺建字第 0950059589 號函示， 
     </t>
  </si>
  <si>
    <t xml:space="preserve">    註 : 配合「九二一震災重建暫行條例」施行期限於95年2月4日屆滿，及為清理基金未了業務需要，依據
           日清理結束，其餘存現金  623,674,780  元悉數解繳國 庫 ，另未結案之案件或訴訟案件移由各執行單     
           移交本院公共工程委員會繼續辦理。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</si>
</sst>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.00_);_(&quot;－&quot;* #,##0.00_);_(* &quot;&quot;_);_(@_)"/>
    <numFmt numFmtId="178" formatCode="_(* #,##0.00_);_(&quot;  &quot;* #,##0.00_);_(* &quot;&quot;_);_(@_)"/>
    <numFmt numFmtId="179" formatCode="_(* #,##0.00_);_(&quot;–&quot;* #,##0.00_);_(* &quot;&quot;_);_(@_)"/>
    <numFmt numFmtId="180" formatCode="#,##0.00_ "/>
    <numFmt numFmtId="181" formatCode="#,##0.00_);[Red]\(#,##0.00\)"/>
    <numFmt numFmtId="182" formatCode="0.00_);[Red]\(0.00\)"/>
    <numFmt numFmtId="183" formatCode="#,##0.00;\-#,##0.00;&quot;-&quot;"/>
    <numFmt numFmtId="184" formatCode="_(&quot; +&quot;* #,##0.00_);_(&quot; –&quot;* #,##0.00_);_(* &quot;&quot;_);_(@_)"/>
    <numFmt numFmtId="185" formatCode="_(&quot; +&quot;* #,##0_);_(&quot; –&quot;* #,##0_);_(* &quot;&quot;_);_(@_)"/>
    <numFmt numFmtId="186" formatCode="_(* #,##0.00_);_(* #,##0.00_);_(* &quot;&quot;_);_(@_)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_(* #,##0.00_);_(* #,##0.00_);_(* &quot;…&quot;_);_(@_)"/>
  </numFmts>
  <fonts count="1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0"/>
      <name val="標楷體"/>
      <family val="4"/>
    </font>
    <font>
      <sz val="14"/>
      <name val="標楷體"/>
      <family val="4"/>
    </font>
    <font>
      <b/>
      <sz val="10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 indent="1"/>
      <protection/>
    </xf>
    <xf numFmtId="0" fontId="7" fillId="0" borderId="1" xfId="0" applyFont="1" applyBorder="1" applyAlignment="1" applyProtection="1">
      <alignment horizontal="left" vertical="center" indent="2"/>
      <protection/>
    </xf>
    <xf numFmtId="0" fontId="7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 wrapText="1" inden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6" xfId="0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 applyProtection="1">
      <alignment vertical="center"/>
      <protection/>
    </xf>
    <xf numFmtId="182" fontId="5" fillId="0" borderId="1" xfId="0" applyNumberFormat="1" applyFont="1" applyBorder="1" applyAlignment="1" applyProtection="1">
      <alignment vertical="center"/>
      <protection/>
    </xf>
    <xf numFmtId="182" fontId="5" fillId="0" borderId="1" xfId="0" applyNumberFormat="1" applyFont="1" applyBorder="1" applyAlignment="1" applyProtection="1">
      <alignment horizontal="left" vertical="center" indent="1"/>
      <protection/>
    </xf>
    <xf numFmtId="182" fontId="7" fillId="0" borderId="1" xfId="0" applyNumberFormat="1" applyFont="1" applyBorder="1" applyAlignment="1" applyProtection="1">
      <alignment horizontal="left" vertical="center" indent="2"/>
      <protection/>
    </xf>
    <xf numFmtId="182" fontId="5" fillId="0" borderId="1" xfId="0" applyNumberFormat="1" applyFont="1" applyBorder="1" applyAlignment="1" applyProtection="1">
      <alignment horizontal="left" vertical="center"/>
      <protection/>
    </xf>
    <xf numFmtId="182" fontId="7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182" fontId="5" fillId="0" borderId="3" xfId="0" applyNumberFormat="1" applyFont="1" applyBorder="1" applyAlignment="1" applyProtection="1">
      <alignment horizontal="center" vertical="center"/>
      <protection/>
    </xf>
    <xf numFmtId="179" fontId="12" fillId="0" borderId="7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vertical="center"/>
    </xf>
    <xf numFmtId="179" fontId="12" fillId="0" borderId="1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179" fontId="13" fillId="0" borderId="7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79" fontId="13" fillId="0" borderId="1" xfId="0" applyNumberFormat="1" applyFont="1" applyBorder="1" applyAlignment="1" applyProtection="1">
      <alignment vertical="center"/>
      <protection locked="0"/>
    </xf>
    <xf numFmtId="179" fontId="13" fillId="0" borderId="1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horizontal="right" vertical="center" wrapText="1"/>
      <protection/>
    </xf>
    <xf numFmtId="179" fontId="12" fillId="0" borderId="1" xfId="0" applyNumberFormat="1" applyFont="1" applyBorder="1" applyAlignment="1" applyProtection="1">
      <alignment horizontal="right" vertical="center" wrapText="1"/>
      <protection/>
    </xf>
    <xf numFmtId="179" fontId="12" fillId="0" borderId="9" xfId="0" applyNumberFormat="1" applyFont="1" applyBorder="1" applyAlignment="1">
      <alignment vertical="center"/>
    </xf>
    <xf numFmtId="179" fontId="12" fillId="0" borderId="10" xfId="0" applyNumberFormat="1" applyFont="1" applyBorder="1" applyAlignment="1">
      <alignment vertical="center"/>
    </xf>
    <xf numFmtId="179" fontId="12" fillId="0" borderId="3" xfId="0" applyNumberFormat="1" applyFont="1" applyBorder="1" applyAlignment="1">
      <alignment vertical="center"/>
    </xf>
    <xf numFmtId="179" fontId="12" fillId="0" borderId="1" xfId="0" applyNumberFormat="1" applyFont="1" applyBorder="1" applyAlignment="1" applyProtection="1">
      <alignment horizontal="right" vertical="center"/>
      <protection/>
    </xf>
    <xf numFmtId="179" fontId="12" fillId="0" borderId="1" xfId="0" applyNumberFormat="1" applyFont="1" applyBorder="1" applyAlignment="1" applyProtection="1">
      <alignment vertical="center"/>
      <protection/>
    </xf>
    <xf numFmtId="179" fontId="12" fillId="0" borderId="7" xfId="0" applyNumberFormat="1" applyFont="1" applyBorder="1" applyAlignment="1" applyProtection="1">
      <alignment vertical="center"/>
      <protection/>
    </xf>
    <xf numFmtId="179" fontId="12" fillId="0" borderId="11" xfId="0" applyNumberFormat="1" applyFont="1" applyBorder="1" applyAlignment="1" applyProtection="1">
      <alignment vertical="center"/>
      <protection/>
    </xf>
    <xf numFmtId="179" fontId="12" fillId="0" borderId="8" xfId="0" applyNumberFormat="1" applyFont="1" applyBorder="1" applyAlignment="1" applyProtection="1">
      <alignment vertical="center"/>
      <protection/>
    </xf>
    <xf numFmtId="179" fontId="13" fillId="0" borderId="1" xfId="0" applyNumberFormat="1" applyFont="1" applyBorder="1" applyAlignment="1" applyProtection="1">
      <alignment vertical="center"/>
      <protection locked="0"/>
    </xf>
    <xf numFmtId="179" fontId="13" fillId="0" borderId="1" xfId="0" applyNumberFormat="1" applyFont="1" applyBorder="1" applyAlignment="1" applyProtection="1">
      <alignment vertical="center"/>
      <protection/>
    </xf>
    <xf numFmtId="179" fontId="13" fillId="0" borderId="7" xfId="0" applyNumberFormat="1" applyFont="1" applyBorder="1" applyAlignment="1" applyProtection="1">
      <alignment vertical="center"/>
      <protection/>
    </xf>
    <xf numFmtId="179" fontId="13" fillId="0" borderId="8" xfId="0" applyNumberFormat="1" applyFont="1" applyBorder="1" applyAlignment="1" applyProtection="1">
      <alignment vertical="center"/>
      <protection/>
    </xf>
    <xf numFmtId="179" fontId="12" fillId="0" borderId="9" xfId="0" applyNumberFormat="1" applyFont="1" applyBorder="1" applyAlignment="1" applyProtection="1">
      <alignment vertical="center"/>
      <protection/>
    </xf>
    <xf numFmtId="179" fontId="12" fillId="0" borderId="3" xfId="0" applyNumberFormat="1" applyFont="1" applyBorder="1" applyAlignment="1" applyProtection="1">
      <alignment vertical="center"/>
      <protection/>
    </xf>
    <xf numFmtId="179" fontId="12" fillId="0" borderId="10" xfId="0" applyNumberFormat="1" applyFont="1" applyBorder="1" applyAlignment="1" applyProtection="1">
      <alignment vertical="center"/>
      <protection/>
    </xf>
    <xf numFmtId="179" fontId="13" fillId="0" borderId="7" xfId="0" applyNumberFormat="1" applyFont="1" applyBorder="1" applyAlignment="1" applyProtection="1">
      <alignment vertical="center"/>
      <protection locked="0"/>
    </xf>
    <xf numFmtId="179" fontId="13" fillId="0" borderId="1" xfId="0" applyNumberFormat="1" applyFont="1" applyBorder="1" applyAlignment="1" applyProtection="1">
      <alignment horizontal="left" vertical="center" indent="2"/>
      <protection locked="0"/>
    </xf>
    <xf numFmtId="179" fontId="12" fillId="0" borderId="3" xfId="0" applyNumberFormat="1" applyFont="1" applyBorder="1" applyAlignment="1" applyProtection="1">
      <alignment horizontal="right" vertical="center"/>
      <protection/>
    </xf>
    <xf numFmtId="179" fontId="13" fillId="0" borderId="7" xfId="0" applyNumberFormat="1" applyFont="1" applyBorder="1" applyAlignment="1" applyProtection="1">
      <alignment horizontal="right" vertical="top" wrapText="1"/>
      <protection/>
    </xf>
    <xf numFmtId="179" fontId="13" fillId="0" borderId="7" xfId="0" applyNumberFormat="1" applyFont="1" applyBorder="1" applyAlignment="1">
      <alignment horizontal="right" vertical="top"/>
    </xf>
    <xf numFmtId="179" fontId="13" fillId="0" borderId="8" xfId="0" applyNumberFormat="1" applyFont="1" applyBorder="1" applyAlignment="1">
      <alignment horizontal="right" vertical="top"/>
    </xf>
    <xf numFmtId="179" fontId="13" fillId="0" borderId="1" xfId="0" applyNumberFormat="1" applyFont="1" applyBorder="1" applyAlignment="1" applyProtection="1">
      <alignment horizontal="right" vertical="top" wrapText="1"/>
      <protection/>
    </xf>
    <xf numFmtId="179" fontId="13" fillId="0" borderId="1" xfId="0" applyNumberFormat="1" applyFont="1" applyBorder="1" applyAlignment="1">
      <alignment horizontal="right" vertical="top"/>
    </xf>
    <xf numFmtId="179" fontId="13" fillId="0" borderId="7" xfId="0" applyNumberFormat="1" applyFont="1" applyBorder="1" applyAlignment="1" applyProtection="1">
      <alignment horizontal="right" vertical="top"/>
      <protection/>
    </xf>
    <xf numFmtId="179" fontId="13" fillId="0" borderId="7" xfId="0" applyNumberFormat="1" applyFont="1" applyBorder="1" applyAlignment="1" applyProtection="1">
      <alignment horizontal="right" vertical="top" wrapText="1"/>
      <protection locked="0"/>
    </xf>
    <xf numFmtId="179" fontId="13" fillId="0" borderId="9" xfId="0" applyNumberFormat="1" applyFont="1" applyBorder="1" applyAlignment="1" applyProtection="1">
      <alignment horizontal="right" vertical="top"/>
      <protection/>
    </xf>
    <xf numFmtId="179" fontId="13" fillId="0" borderId="9" xfId="0" applyNumberFormat="1" applyFont="1" applyBorder="1" applyAlignment="1">
      <alignment horizontal="right" vertical="top"/>
    </xf>
    <xf numFmtId="179" fontId="13" fillId="0" borderId="9" xfId="0" applyNumberFormat="1" applyFont="1" applyBorder="1" applyAlignment="1" applyProtection="1">
      <alignment horizontal="right" vertical="top" wrapText="1"/>
      <protection/>
    </xf>
    <xf numFmtId="179" fontId="13" fillId="0" borderId="10" xfId="0" applyNumberFormat="1" applyFont="1" applyBorder="1" applyAlignment="1">
      <alignment horizontal="right" vertical="top"/>
    </xf>
    <xf numFmtId="179" fontId="13" fillId="0" borderId="3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179" fontId="12" fillId="0" borderId="8" xfId="0" applyNumberFormat="1" applyFont="1" applyBorder="1" applyAlignment="1">
      <alignment horizontal="right" vertical="top"/>
    </xf>
    <xf numFmtId="0" fontId="7" fillId="0" borderId="1" xfId="17" applyFont="1" applyBorder="1" applyAlignment="1" applyProtection="1">
      <alignment vertical="top" wrapText="1"/>
      <protection/>
    </xf>
    <xf numFmtId="0" fontId="7" fillId="0" borderId="1" xfId="15" applyFont="1" applyBorder="1" applyAlignment="1" applyProtection="1">
      <alignment vertical="top" wrapText="1"/>
      <protection/>
    </xf>
    <xf numFmtId="49" fontId="7" fillId="0" borderId="1" xfId="17" applyNumberFormat="1" applyFont="1" applyBorder="1" applyAlignment="1" applyProtection="1">
      <alignment vertical="top" wrapText="1"/>
      <protection/>
    </xf>
    <xf numFmtId="0" fontId="7" fillId="0" borderId="1" xfId="16" applyFont="1" applyBorder="1" applyAlignment="1" applyProtection="1">
      <alignment vertical="top" wrapText="1"/>
      <protection/>
    </xf>
    <xf numFmtId="0" fontId="7" fillId="0" borderId="1" xfId="17" applyFont="1" applyBorder="1" applyAlignment="1" applyProtection="1">
      <alignment horizontal="left" vertical="top" wrapText="1" indent="1"/>
      <protection/>
    </xf>
    <xf numFmtId="0" fontId="7" fillId="0" borderId="1" xfId="0" applyFont="1" applyBorder="1" applyAlignment="1">
      <alignment horizontal="left" vertical="top" wrapText="1" indent="1"/>
    </xf>
    <xf numFmtId="0" fontId="7" fillId="0" borderId="1" xfId="15" applyFont="1" applyBorder="1" applyAlignment="1" applyProtection="1">
      <alignment horizontal="left" vertical="top" wrapText="1" indent="1"/>
      <protection/>
    </xf>
    <xf numFmtId="0" fontId="7" fillId="0" borderId="3" xfId="15" applyFont="1" applyBorder="1" applyAlignment="1" applyProtection="1">
      <alignment horizontal="left" vertical="top" wrapText="1" indent="1"/>
      <protection/>
    </xf>
    <xf numFmtId="0" fontId="7" fillId="0" borderId="1" xfId="15" applyFont="1" applyFill="1" applyBorder="1" applyAlignment="1" applyProtection="1">
      <alignment horizontal="left" vertical="top" wrapText="1" indent="1"/>
      <protection/>
    </xf>
    <xf numFmtId="0" fontId="7" fillId="0" borderId="3" xfId="15" applyFont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 wrapText="1"/>
    </xf>
    <xf numFmtId="0" fontId="8" fillId="0" borderId="14" xfId="0" applyFont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 wrapText="1" indent="3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top" wrapText="1"/>
      <protection/>
    </xf>
    <xf numFmtId="0" fontId="0" fillId="0" borderId="17" xfId="0" applyFont="1" applyBorder="1" applyAlignment="1">
      <alignment vertical="top"/>
    </xf>
    <xf numFmtId="182" fontId="7" fillId="0" borderId="17" xfId="0" applyNumberFormat="1" applyFont="1" applyBorder="1" applyAlignment="1" applyProtection="1">
      <alignment vertical="top" wrapText="1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</cellXfs>
  <cellStyles count="9">
    <cellStyle name="Normal" xfId="0"/>
    <cellStyle name="一般_90年基金會總--1" xfId="15"/>
    <cellStyle name="一般_決算收入支出明細表" xfId="16"/>
    <cellStyle name="一般_明細總表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="75" zoomScaleNormal="75" workbookViewId="0" topLeftCell="A1">
      <pane ySplit="5" topLeftCell="BM61" activePane="bottomLeft" state="frozen"/>
      <selection pane="topLeft" activeCell="A1" sqref="A1"/>
      <selection pane="bottomLeft" activeCell="D62" sqref="D62"/>
    </sheetView>
  </sheetViews>
  <sheetFormatPr defaultColWidth="9.00390625" defaultRowHeight="16.5"/>
  <cols>
    <col min="1" max="1" width="18.25390625" style="0" customWidth="1"/>
    <col min="2" max="2" width="15.625" style="0" customWidth="1"/>
    <col min="3" max="3" width="7.75390625" style="0" customWidth="1"/>
    <col min="4" max="4" width="15.625" style="0" customWidth="1"/>
    <col min="5" max="5" width="16.00390625" style="0" customWidth="1"/>
    <col min="6" max="6" width="15.375" style="0" customWidth="1"/>
    <col min="7" max="7" width="11.50390625" style="0" customWidth="1"/>
    <col min="8" max="8" width="13.50390625" style="0" customWidth="1"/>
    <col min="9" max="9" width="15.50390625" style="0" customWidth="1"/>
    <col min="10" max="10" width="15.625" style="0" customWidth="1"/>
    <col min="11" max="11" width="8.25390625" style="0" customWidth="1"/>
    <col min="12" max="12" width="15.25390625" style="0" customWidth="1"/>
    <col min="13" max="13" width="8.125" style="0" customWidth="1"/>
  </cols>
  <sheetData>
    <row r="1" spans="1:13" s="2" customFormat="1" ht="29.25" customHeight="1">
      <c r="A1" s="90" t="s">
        <v>60</v>
      </c>
      <c r="B1" s="90"/>
      <c r="C1" s="90"/>
      <c r="D1" s="90"/>
      <c r="E1" s="90"/>
      <c r="F1" s="90"/>
      <c r="G1" s="91" t="s">
        <v>61</v>
      </c>
      <c r="H1" s="92"/>
      <c r="I1" s="92"/>
      <c r="J1" s="92"/>
      <c r="K1" s="92"/>
      <c r="L1" s="92"/>
      <c r="M1" s="92"/>
    </row>
    <row r="2" spans="1:11" s="2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3" customFormat="1" ht="19.5" customHeight="1" thickBot="1">
      <c r="A3" s="6"/>
      <c r="B3" s="6"/>
      <c r="C3" s="6"/>
      <c r="D3" s="6"/>
      <c r="E3" s="6"/>
      <c r="F3" s="34" t="s">
        <v>65</v>
      </c>
      <c r="G3" s="33" t="s">
        <v>67</v>
      </c>
      <c r="H3" s="6"/>
      <c r="I3" s="6"/>
      <c r="J3" s="6"/>
      <c r="K3" s="6"/>
    </row>
    <row r="4" spans="1:13" s="1" customFormat="1" ht="34.5" customHeight="1">
      <c r="A4" s="100" t="s">
        <v>52</v>
      </c>
      <c r="B4" s="93" t="s">
        <v>56</v>
      </c>
      <c r="C4" s="94"/>
      <c r="D4" s="93" t="s">
        <v>2</v>
      </c>
      <c r="E4" s="97"/>
      <c r="F4" s="97"/>
      <c r="G4" s="98" t="s">
        <v>53</v>
      </c>
      <c r="H4" s="93" t="s">
        <v>3</v>
      </c>
      <c r="I4" s="97"/>
      <c r="J4" s="97"/>
      <c r="K4" s="94"/>
      <c r="L4" s="95" t="s">
        <v>58</v>
      </c>
      <c r="M4" s="96"/>
    </row>
    <row r="5" spans="1:13" s="1" customFormat="1" ht="55.5" customHeight="1">
      <c r="A5" s="101"/>
      <c r="B5" s="22" t="s">
        <v>55</v>
      </c>
      <c r="C5" s="23" t="s">
        <v>1</v>
      </c>
      <c r="D5" s="22" t="s">
        <v>4</v>
      </c>
      <c r="E5" s="22" t="s">
        <v>5</v>
      </c>
      <c r="F5" s="23" t="s">
        <v>57</v>
      </c>
      <c r="G5" s="99"/>
      <c r="H5" s="22" t="s">
        <v>4</v>
      </c>
      <c r="I5" s="22" t="s">
        <v>5</v>
      </c>
      <c r="J5" s="22" t="s">
        <v>54</v>
      </c>
      <c r="K5" s="22" t="s">
        <v>0</v>
      </c>
      <c r="L5" s="22" t="s">
        <v>55</v>
      </c>
      <c r="M5" s="23" t="s">
        <v>1</v>
      </c>
    </row>
    <row r="6" spans="1:13" ht="28.5" customHeight="1">
      <c r="A6" s="4" t="s">
        <v>6</v>
      </c>
      <c r="B6" s="37">
        <f>SUM(B7:B13)</f>
        <v>0</v>
      </c>
      <c r="C6" s="37">
        <f>SUM(C7:C13)</f>
        <v>0</v>
      </c>
      <c r="D6" s="37">
        <f>SUM(D7:D13)</f>
        <v>3018380</v>
      </c>
      <c r="E6" s="37">
        <f>SUM(E7:E13)</f>
        <v>294636368</v>
      </c>
      <c r="F6" s="38">
        <f>D6+E6</f>
        <v>297654748</v>
      </c>
      <c r="G6" s="39">
        <f>SUM(G7:G13)</f>
        <v>0</v>
      </c>
      <c r="H6" s="39">
        <v>3018380</v>
      </c>
      <c r="I6" s="39">
        <v>294636368</v>
      </c>
      <c r="J6" s="39">
        <f>H6+I6</f>
        <v>297654748</v>
      </c>
      <c r="K6" s="37">
        <f aca="true" t="shared" si="0" ref="K6:K13">IF(J$6&gt;0,(J6/J$6)*100,0)</f>
        <v>100</v>
      </c>
      <c r="L6" s="37">
        <f>J6-B6</f>
        <v>297654748</v>
      </c>
      <c r="M6" s="38">
        <f aca="true" t="shared" si="1" ref="M6:M15">ABS(IF(B6=0,0,(L6/B6)*100))</f>
        <v>0</v>
      </c>
    </row>
    <row r="7" spans="1:13" ht="24.75" customHeight="1">
      <c r="A7" s="5" t="s">
        <v>7</v>
      </c>
      <c r="B7" s="40"/>
      <c r="C7" s="41">
        <f>IF(B$6=0,0,B7/B$6*100)</f>
        <v>0</v>
      </c>
      <c r="D7" s="40"/>
      <c r="E7" s="40"/>
      <c r="F7" s="42">
        <f aca="true" t="shared" si="2" ref="F7:F13">D7+E7</f>
        <v>0</v>
      </c>
      <c r="G7" s="43"/>
      <c r="H7" s="40"/>
      <c r="I7" s="40"/>
      <c r="J7" s="44">
        <f aca="true" t="shared" si="3" ref="J7:J15">H7+I7</f>
        <v>0</v>
      </c>
      <c r="K7" s="41">
        <f t="shared" si="0"/>
        <v>0</v>
      </c>
      <c r="L7" s="41">
        <f aca="true" t="shared" si="4" ref="L7:L13">J7-B7</f>
        <v>0</v>
      </c>
      <c r="M7" s="42">
        <f t="shared" si="1"/>
        <v>0</v>
      </c>
    </row>
    <row r="8" spans="1:13" ht="24.75" customHeight="1">
      <c r="A8" s="5" t="s">
        <v>8</v>
      </c>
      <c r="B8" s="40"/>
      <c r="C8" s="41">
        <f aca="true" t="shared" si="5" ref="C8:C17">IF(B$6=0,0,B8/B$6*100)</f>
        <v>0</v>
      </c>
      <c r="D8" s="40"/>
      <c r="E8" s="40"/>
      <c r="F8" s="42">
        <f t="shared" si="2"/>
        <v>0</v>
      </c>
      <c r="G8" s="43"/>
      <c r="H8" s="40"/>
      <c r="I8" s="40"/>
      <c r="J8" s="44">
        <f t="shared" si="3"/>
        <v>0</v>
      </c>
      <c r="K8" s="41">
        <f t="shared" si="0"/>
        <v>0</v>
      </c>
      <c r="L8" s="41">
        <f t="shared" si="4"/>
        <v>0</v>
      </c>
      <c r="M8" s="42">
        <f t="shared" si="1"/>
        <v>0</v>
      </c>
    </row>
    <row r="9" spans="1:13" ht="24.75" customHeight="1">
      <c r="A9" s="5" t="s">
        <v>9</v>
      </c>
      <c r="B9" s="40"/>
      <c r="C9" s="41">
        <f t="shared" si="5"/>
        <v>0</v>
      </c>
      <c r="D9" s="40"/>
      <c r="E9" s="40"/>
      <c r="F9" s="42">
        <f t="shared" si="2"/>
        <v>0</v>
      </c>
      <c r="G9" s="43"/>
      <c r="H9" s="40"/>
      <c r="I9" s="40"/>
      <c r="J9" s="44">
        <f t="shared" si="3"/>
        <v>0</v>
      </c>
      <c r="K9" s="41">
        <f t="shared" si="0"/>
        <v>0</v>
      </c>
      <c r="L9" s="41">
        <f t="shared" si="4"/>
        <v>0</v>
      </c>
      <c r="M9" s="42">
        <f t="shared" si="1"/>
        <v>0</v>
      </c>
    </row>
    <row r="10" spans="1:13" ht="24.75" customHeight="1">
      <c r="A10" s="5" t="s">
        <v>10</v>
      </c>
      <c r="B10" s="40"/>
      <c r="C10" s="41">
        <f t="shared" si="5"/>
        <v>0</v>
      </c>
      <c r="D10" s="40"/>
      <c r="E10" s="40"/>
      <c r="F10" s="42">
        <f t="shared" si="2"/>
        <v>0</v>
      </c>
      <c r="G10" s="43"/>
      <c r="H10" s="40"/>
      <c r="I10" s="40"/>
      <c r="J10" s="44">
        <f t="shared" si="3"/>
        <v>0</v>
      </c>
      <c r="K10" s="41">
        <f t="shared" si="0"/>
        <v>0</v>
      </c>
      <c r="L10" s="41">
        <f t="shared" si="4"/>
        <v>0</v>
      </c>
      <c r="M10" s="42">
        <f t="shared" si="1"/>
        <v>0</v>
      </c>
    </row>
    <row r="11" spans="1:13" ht="24.75" customHeight="1">
      <c r="A11" s="5" t="s">
        <v>11</v>
      </c>
      <c r="B11" s="40"/>
      <c r="C11" s="41">
        <f t="shared" si="5"/>
        <v>0</v>
      </c>
      <c r="D11" s="40"/>
      <c r="E11" s="40">
        <v>12414061</v>
      </c>
      <c r="F11" s="42">
        <f t="shared" si="2"/>
        <v>12414061</v>
      </c>
      <c r="G11" s="43"/>
      <c r="H11" s="40"/>
      <c r="I11" s="40">
        <v>12414061</v>
      </c>
      <c r="J11" s="44">
        <f t="shared" si="3"/>
        <v>12414061</v>
      </c>
      <c r="K11" s="41">
        <f t="shared" si="0"/>
        <v>4.17062421594565</v>
      </c>
      <c r="L11" s="41">
        <f t="shared" si="4"/>
        <v>12414061</v>
      </c>
      <c r="M11" s="42">
        <f t="shared" si="1"/>
        <v>0</v>
      </c>
    </row>
    <row r="12" spans="1:13" ht="24.75" customHeight="1">
      <c r="A12" s="5" t="s">
        <v>12</v>
      </c>
      <c r="B12" s="40"/>
      <c r="C12" s="41">
        <f t="shared" si="5"/>
        <v>0</v>
      </c>
      <c r="D12" s="40"/>
      <c r="E12" s="40">
        <v>240701738</v>
      </c>
      <c r="F12" s="42">
        <f t="shared" si="2"/>
        <v>240701738</v>
      </c>
      <c r="G12" s="43"/>
      <c r="H12" s="40"/>
      <c r="I12" s="40">
        <v>240701738</v>
      </c>
      <c r="J12" s="44">
        <f t="shared" si="3"/>
        <v>240701738</v>
      </c>
      <c r="K12" s="41">
        <f t="shared" si="0"/>
        <v>80.86608381600551</v>
      </c>
      <c r="L12" s="41">
        <f t="shared" si="4"/>
        <v>240701738</v>
      </c>
      <c r="M12" s="42">
        <f t="shared" si="1"/>
        <v>0</v>
      </c>
    </row>
    <row r="13" spans="1:13" ht="24.75" customHeight="1">
      <c r="A13" s="5" t="s">
        <v>13</v>
      </c>
      <c r="B13" s="40"/>
      <c r="C13" s="41">
        <f t="shared" si="5"/>
        <v>0</v>
      </c>
      <c r="D13" s="40">
        <v>3018380</v>
      </c>
      <c r="E13" s="40">
        <v>41520569</v>
      </c>
      <c r="F13" s="42">
        <f t="shared" si="2"/>
        <v>44538949</v>
      </c>
      <c r="G13" s="43"/>
      <c r="H13" s="40">
        <v>3018380</v>
      </c>
      <c r="I13" s="40">
        <v>41520569</v>
      </c>
      <c r="J13" s="44">
        <f t="shared" si="3"/>
        <v>44538949</v>
      </c>
      <c r="K13" s="41">
        <f t="shared" si="0"/>
        <v>14.963291968048834</v>
      </c>
      <c r="L13" s="41">
        <f t="shared" si="4"/>
        <v>44538949</v>
      </c>
      <c r="M13" s="42">
        <f t="shared" si="1"/>
        <v>0</v>
      </c>
    </row>
    <row r="14" spans="1:13" ht="30.75" customHeight="1">
      <c r="A14" s="4" t="s">
        <v>14</v>
      </c>
      <c r="B14" s="45">
        <f>+B15+B20+B26+B29+B31+B51+B53+B55+B59+B63+B65</f>
        <v>447502000</v>
      </c>
      <c r="C14" s="37">
        <f t="shared" si="5"/>
        <v>0</v>
      </c>
      <c r="D14" s="45">
        <f>+D15+D20+D26+D29+D31+D51+D53+D55+D59+D63+D65</f>
        <v>1458684</v>
      </c>
      <c r="E14" s="45">
        <f>+E15+E20+E26+E29+E31+E51+E53+E55+E59+E63+E65</f>
        <v>3058523494</v>
      </c>
      <c r="F14" s="38">
        <f>D14+E14</f>
        <v>3059982178</v>
      </c>
      <c r="G14" s="46">
        <f>+G15+G20+G26+G29+G31+G51+G53+G55+G59+G63+G65</f>
        <v>0</v>
      </c>
      <c r="H14" s="45">
        <v>1458684</v>
      </c>
      <c r="I14" s="45">
        <v>3058523494</v>
      </c>
      <c r="J14" s="39">
        <f>H14+I14</f>
        <v>3059982178</v>
      </c>
      <c r="K14" s="37">
        <f>IF(J$6=0,0,J14/J$6*100)</f>
        <v>1028.0306961540557</v>
      </c>
      <c r="L14" s="45">
        <f>+L15+L20+L26+L29+L31+L51+L53+L55+L59+L63+L65</f>
        <v>2612480178</v>
      </c>
      <c r="M14" s="38">
        <f t="shared" si="1"/>
        <v>583.7918440587976</v>
      </c>
    </row>
    <row r="15" spans="1:13" ht="60.75" customHeight="1">
      <c r="A15" s="79" t="s">
        <v>103</v>
      </c>
      <c r="B15" s="65">
        <f>+B16+B17+B18+B19</f>
        <v>13972000</v>
      </c>
      <c r="C15" s="66">
        <f t="shared" si="5"/>
        <v>0</v>
      </c>
      <c r="D15" s="65">
        <f>+D16+D17+D18+D19</f>
        <v>1458684</v>
      </c>
      <c r="E15" s="65">
        <f>+E16+E17+E18+E19</f>
        <v>39055725</v>
      </c>
      <c r="F15" s="67">
        <f>SUM(D15:E15)</f>
        <v>40514409</v>
      </c>
      <c r="G15" s="68">
        <f>+G16+G17+G18+G19</f>
        <v>0</v>
      </c>
      <c r="H15" s="65">
        <f>+H16+H17+H18+H19</f>
        <v>1458684</v>
      </c>
      <c r="I15" s="65">
        <f>+I16+I17+I18+I19</f>
        <v>39055725</v>
      </c>
      <c r="J15" s="69">
        <f t="shared" si="3"/>
        <v>40514409</v>
      </c>
      <c r="K15" s="66">
        <f>IF(J$6=0,0,J15/J$6*100)</f>
        <v>13.611208714869887</v>
      </c>
      <c r="L15" s="65">
        <f>+L16+L17+L18+L19</f>
        <v>26542409</v>
      </c>
      <c r="M15" s="67">
        <f t="shared" si="1"/>
        <v>189.96857286000574</v>
      </c>
    </row>
    <row r="16" spans="1:13" ht="35.25" customHeight="1">
      <c r="A16" s="83" t="s">
        <v>69</v>
      </c>
      <c r="B16" s="70"/>
      <c r="C16" s="66"/>
      <c r="D16" s="66">
        <v>170000</v>
      </c>
      <c r="E16" s="65">
        <v>6378098</v>
      </c>
      <c r="F16" s="67">
        <f aca="true" t="shared" si="6" ref="F16:F65">D16+E16</f>
        <v>6548098</v>
      </c>
      <c r="G16" s="69"/>
      <c r="H16" s="69">
        <v>170000</v>
      </c>
      <c r="I16" s="69">
        <v>6378098</v>
      </c>
      <c r="J16" s="69">
        <f aca="true" t="shared" si="7" ref="J16:J65">H16+I16</f>
        <v>6548098</v>
      </c>
      <c r="K16" s="66">
        <f aca="true" t="shared" si="8" ref="K16:K65">IF(J$6&gt;0,(J16/J$6)*100,0)</f>
        <v>2.1998970431340137</v>
      </c>
      <c r="L16" s="66">
        <f aca="true" t="shared" si="9" ref="L16:L65">J16-B16</f>
        <v>6548098</v>
      </c>
      <c r="M16" s="67">
        <f aca="true" t="shared" si="10" ref="M16:M65">ABS(IF(B16=0,0,(L16/B16)*100))</f>
        <v>0</v>
      </c>
    </row>
    <row r="17" spans="1:13" ht="26.25" customHeight="1">
      <c r="A17" s="83" t="s">
        <v>70</v>
      </c>
      <c r="B17" s="70">
        <v>13972000</v>
      </c>
      <c r="C17" s="66">
        <f t="shared" si="5"/>
        <v>0</v>
      </c>
      <c r="D17" s="66">
        <v>1288684</v>
      </c>
      <c r="E17" s="65">
        <v>29510396</v>
      </c>
      <c r="F17" s="67">
        <f t="shared" si="6"/>
        <v>30799080</v>
      </c>
      <c r="G17" s="69"/>
      <c r="H17" s="69">
        <v>1288684</v>
      </c>
      <c r="I17" s="69">
        <v>29510396</v>
      </c>
      <c r="J17" s="69">
        <f t="shared" si="7"/>
        <v>30799080</v>
      </c>
      <c r="K17" s="66">
        <f t="shared" si="8"/>
        <v>10.34724969346029</v>
      </c>
      <c r="L17" s="66">
        <f t="shared" si="9"/>
        <v>16827080</v>
      </c>
      <c r="M17" s="67">
        <f t="shared" si="10"/>
        <v>120.43429716576009</v>
      </c>
    </row>
    <row r="18" spans="1:13" ht="48.75" customHeight="1">
      <c r="A18" s="84" t="s">
        <v>71</v>
      </c>
      <c r="B18" s="70"/>
      <c r="C18" s="66"/>
      <c r="D18" s="66"/>
      <c r="E18" s="71">
        <v>93951</v>
      </c>
      <c r="F18" s="67">
        <f t="shared" si="6"/>
        <v>93951</v>
      </c>
      <c r="G18" s="69"/>
      <c r="H18" s="69"/>
      <c r="I18" s="69">
        <v>93951</v>
      </c>
      <c r="J18" s="69">
        <f t="shared" si="7"/>
        <v>93951</v>
      </c>
      <c r="K18" s="66">
        <f t="shared" si="8"/>
        <v>0.03156374982467943</v>
      </c>
      <c r="L18" s="66">
        <f t="shared" si="9"/>
        <v>93951</v>
      </c>
      <c r="M18" s="67">
        <f t="shared" si="10"/>
        <v>0</v>
      </c>
    </row>
    <row r="19" spans="1:13" ht="44.25" customHeight="1">
      <c r="A19" s="84" t="s">
        <v>72</v>
      </c>
      <c r="B19" s="70"/>
      <c r="C19" s="66"/>
      <c r="D19" s="66"/>
      <c r="E19" s="71">
        <v>3073280</v>
      </c>
      <c r="F19" s="67">
        <f t="shared" si="6"/>
        <v>3073280</v>
      </c>
      <c r="G19" s="69"/>
      <c r="H19" s="69"/>
      <c r="I19" s="69">
        <v>3073280</v>
      </c>
      <c r="J19" s="69">
        <f t="shared" si="7"/>
        <v>3073280</v>
      </c>
      <c r="K19" s="66">
        <f t="shared" si="8"/>
        <v>1.032498228450903</v>
      </c>
      <c r="L19" s="66">
        <f t="shared" si="9"/>
        <v>3073280</v>
      </c>
      <c r="M19" s="67">
        <f t="shared" si="10"/>
        <v>0</v>
      </c>
    </row>
    <row r="20" spans="1:13" ht="48" customHeight="1">
      <c r="A20" s="80" t="s">
        <v>73</v>
      </c>
      <c r="B20" s="70"/>
      <c r="C20" s="66"/>
      <c r="D20" s="66"/>
      <c r="E20" s="65">
        <f>+E21+E22+E24+E25</f>
        <v>366891634</v>
      </c>
      <c r="F20" s="67">
        <f t="shared" si="6"/>
        <v>366891634</v>
      </c>
      <c r="G20" s="69"/>
      <c r="H20" s="69"/>
      <c r="I20" s="69">
        <f>+I21+I22+I24+I25</f>
        <v>366891634</v>
      </c>
      <c r="J20" s="69">
        <f t="shared" si="7"/>
        <v>366891634</v>
      </c>
      <c r="K20" s="66">
        <f t="shared" si="8"/>
        <v>123.26080348632638</v>
      </c>
      <c r="L20" s="66">
        <f t="shared" si="9"/>
        <v>366891634</v>
      </c>
      <c r="M20" s="67">
        <f t="shared" si="10"/>
        <v>0</v>
      </c>
    </row>
    <row r="21" spans="1:13" ht="33.75" customHeight="1">
      <c r="A21" s="85" t="s">
        <v>74</v>
      </c>
      <c r="B21" s="70"/>
      <c r="C21" s="66"/>
      <c r="D21" s="66"/>
      <c r="E21" s="65">
        <v>200211285</v>
      </c>
      <c r="F21" s="67">
        <f t="shared" si="6"/>
        <v>200211285</v>
      </c>
      <c r="G21" s="69"/>
      <c r="H21" s="69"/>
      <c r="I21" s="69">
        <v>200211285</v>
      </c>
      <c r="J21" s="69">
        <f t="shared" si="7"/>
        <v>200211285</v>
      </c>
      <c r="K21" s="66">
        <f t="shared" si="8"/>
        <v>67.26292335172157</v>
      </c>
      <c r="L21" s="66">
        <f t="shared" si="9"/>
        <v>200211285</v>
      </c>
      <c r="M21" s="67">
        <f t="shared" si="10"/>
        <v>0</v>
      </c>
    </row>
    <row r="22" spans="1:13" ht="45" customHeight="1" thickBot="1">
      <c r="A22" s="86" t="s">
        <v>88</v>
      </c>
      <c r="B22" s="72"/>
      <c r="C22" s="73"/>
      <c r="D22" s="73"/>
      <c r="E22" s="74">
        <v>9351979</v>
      </c>
      <c r="F22" s="75">
        <f t="shared" si="6"/>
        <v>9351979</v>
      </c>
      <c r="G22" s="76"/>
      <c r="H22" s="76"/>
      <c r="I22" s="76">
        <v>9351979</v>
      </c>
      <c r="J22" s="76">
        <f>H22+I22</f>
        <v>9351979</v>
      </c>
      <c r="K22" s="73">
        <f t="shared" si="8"/>
        <v>3.1418880642213036</v>
      </c>
      <c r="L22" s="73">
        <f>J22-B22</f>
        <v>9351979</v>
      </c>
      <c r="M22" s="75">
        <f>ABS(IF(B22=0,0,(L22/B22)*100))</f>
        <v>0</v>
      </c>
    </row>
    <row r="23" spans="1:13" ht="59.25" customHeight="1">
      <c r="A23" s="85" t="s">
        <v>89</v>
      </c>
      <c r="B23" s="70"/>
      <c r="C23" s="66"/>
      <c r="D23" s="66"/>
      <c r="E23" s="65"/>
      <c r="F23" s="67"/>
      <c r="G23" s="69"/>
      <c r="H23" s="69"/>
      <c r="I23" s="69"/>
      <c r="J23" s="69"/>
      <c r="K23" s="66"/>
      <c r="L23" s="66"/>
      <c r="M23" s="67">
        <f t="shared" si="10"/>
        <v>0</v>
      </c>
    </row>
    <row r="24" spans="1:13" ht="45.75" customHeight="1">
      <c r="A24" s="85" t="s">
        <v>75</v>
      </c>
      <c r="B24" s="70"/>
      <c r="C24" s="66"/>
      <c r="D24" s="66"/>
      <c r="E24" s="71">
        <v>84603328</v>
      </c>
      <c r="F24" s="67">
        <f t="shared" si="6"/>
        <v>84603328</v>
      </c>
      <c r="G24" s="69"/>
      <c r="H24" s="69"/>
      <c r="I24" s="69">
        <v>84603328</v>
      </c>
      <c r="J24" s="69">
        <f t="shared" si="7"/>
        <v>84603328</v>
      </c>
      <c r="K24" s="66">
        <f t="shared" si="8"/>
        <v>28.42330873888832</v>
      </c>
      <c r="L24" s="66">
        <f t="shared" si="9"/>
        <v>84603328</v>
      </c>
      <c r="M24" s="67">
        <f t="shared" si="10"/>
        <v>0</v>
      </c>
    </row>
    <row r="25" spans="1:13" ht="60" customHeight="1">
      <c r="A25" s="85" t="s">
        <v>76</v>
      </c>
      <c r="B25" s="70"/>
      <c r="C25" s="66"/>
      <c r="D25" s="66"/>
      <c r="E25" s="65">
        <v>72725042</v>
      </c>
      <c r="F25" s="67">
        <f t="shared" si="6"/>
        <v>72725042</v>
      </c>
      <c r="G25" s="69"/>
      <c r="H25" s="69"/>
      <c r="I25" s="69">
        <v>72725042</v>
      </c>
      <c r="J25" s="69">
        <f t="shared" si="7"/>
        <v>72725042</v>
      </c>
      <c r="K25" s="66">
        <f t="shared" si="8"/>
        <v>24.432683331495188</v>
      </c>
      <c r="L25" s="66">
        <f t="shared" si="9"/>
        <v>72725042</v>
      </c>
      <c r="M25" s="67">
        <f t="shared" si="10"/>
        <v>0</v>
      </c>
    </row>
    <row r="26" spans="1:13" ht="33" customHeight="1">
      <c r="A26" s="81" t="s">
        <v>104</v>
      </c>
      <c r="B26" s="70"/>
      <c r="C26" s="66"/>
      <c r="D26" s="66"/>
      <c r="E26" s="65">
        <f>E27+E28</f>
        <v>59310793</v>
      </c>
      <c r="F26" s="67">
        <f t="shared" si="6"/>
        <v>59310793</v>
      </c>
      <c r="G26" s="69"/>
      <c r="H26" s="69"/>
      <c r="I26" s="69">
        <f>I27+I28</f>
        <v>59310793</v>
      </c>
      <c r="J26" s="69">
        <f t="shared" si="7"/>
        <v>59310793</v>
      </c>
      <c r="K26" s="66">
        <f t="shared" si="8"/>
        <v>19.926036254593864</v>
      </c>
      <c r="L26" s="66">
        <f t="shared" si="9"/>
        <v>59310793</v>
      </c>
      <c r="M26" s="67">
        <f t="shared" si="10"/>
        <v>0</v>
      </c>
    </row>
    <row r="27" spans="1:13" ht="32.25" customHeight="1">
      <c r="A27" s="83" t="s">
        <v>77</v>
      </c>
      <c r="B27" s="70"/>
      <c r="C27" s="66"/>
      <c r="D27" s="66"/>
      <c r="E27" s="65">
        <v>4929000</v>
      </c>
      <c r="F27" s="67">
        <f t="shared" si="6"/>
        <v>4929000</v>
      </c>
      <c r="G27" s="69"/>
      <c r="H27" s="69"/>
      <c r="I27" s="69">
        <v>4929000</v>
      </c>
      <c r="J27" s="69">
        <f t="shared" si="7"/>
        <v>4929000</v>
      </c>
      <c r="K27" s="66">
        <f t="shared" si="8"/>
        <v>1.6559453639220967</v>
      </c>
      <c r="L27" s="66">
        <f t="shared" si="9"/>
        <v>4929000</v>
      </c>
      <c r="M27" s="67">
        <f t="shared" si="10"/>
        <v>0</v>
      </c>
    </row>
    <row r="28" spans="1:13" ht="60" customHeight="1">
      <c r="A28" s="83" t="s">
        <v>78</v>
      </c>
      <c r="B28" s="70"/>
      <c r="C28" s="66"/>
      <c r="D28" s="66"/>
      <c r="E28" s="71">
        <v>54381793</v>
      </c>
      <c r="F28" s="67">
        <f t="shared" si="6"/>
        <v>54381793</v>
      </c>
      <c r="G28" s="69"/>
      <c r="H28" s="69"/>
      <c r="I28" s="69">
        <v>54381793</v>
      </c>
      <c r="J28" s="69">
        <f t="shared" si="7"/>
        <v>54381793</v>
      </c>
      <c r="K28" s="66">
        <f t="shared" si="8"/>
        <v>18.270090890671767</v>
      </c>
      <c r="L28" s="66">
        <f t="shared" si="9"/>
        <v>54381793</v>
      </c>
      <c r="M28" s="67">
        <f t="shared" si="10"/>
        <v>0</v>
      </c>
    </row>
    <row r="29" spans="1:13" ht="33" customHeight="1">
      <c r="A29" s="82" t="s">
        <v>105</v>
      </c>
      <c r="B29" s="70"/>
      <c r="C29" s="66"/>
      <c r="D29" s="66"/>
      <c r="E29" s="65">
        <f>E30</f>
        <v>2456000</v>
      </c>
      <c r="F29" s="67">
        <f t="shared" si="6"/>
        <v>2456000</v>
      </c>
      <c r="G29" s="69"/>
      <c r="H29" s="69"/>
      <c r="I29" s="69">
        <f>I30</f>
        <v>2456000</v>
      </c>
      <c r="J29" s="69">
        <f t="shared" si="7"/>
        <v>2456000</v>
      </c>
      <c r="K29" s="66">
        <f t="shared" si="8"/>
        <v>0.8251170245065266</v>
      </c>
      <c r="L29" s="66">
        <f t="shared" si="9"/>
        <v>2456000</v>
      </c>
      <c r="M29" s="67">
        <f t="shared" si="10"/>
        <v>0</v>
      </c>
    </row>
    <row r="30" spans="1:13" ht="33" customHeight="1">
      <c r="A30" s="85" t="s">
        <v>101</v>
      </c>
      <c r="B30" s="70"/>
      <c r="C30" s="66"/>
      <c r="D30" s="66"/>
      <c r="E30" s="65">
        <v>2456000</v>
      </c>
      <c r="F30" s="67">
        <f t="shared" si="6"/>
        <v>2456000</v>
      </c>
      <c r="G30" s="69"/>
      <c r="H30" s="69"/>
      <c r="I30" s="69">
        <v>2456000</v>
      </c>
      <c r="J30" s="69">
        <f t="shared" si="7"/>
        <v>2456000</v>
      </c>
      <c r="K30" s="66">
        <f t="shared" si="8"/>
        <v>0.8251170245065266</v>
      </c>
      <c r="L30" s="66">
        <f t="shared" si="9"/>
        <v>2456000</v>
      </c>
      <c r="M30" s="67">
        <f t="shared" si="10"/>
        <v>0</v>
      </c>
    </row>
    <row r="31" spans="1:13" ht="33.75" customHeight="1">
      <c r="A31" s="80" t="s">
        <v>106</v>
      </c>
      <c r="B31" s="70"/>
      <c r="C31" s="66"/>
      <c r="D31" s="66"/>
      <c r="E31" s="65">
        <f>+E32+E33+E34+E35+E36+E37+E38+E39+E40+E41+E42+E44+E45+E46+E47+E48+E49</f>
        <v>625119950</v>
      </c>
      <c r="F31" s="67">
        <f t="shared" si="6"/>
        <v>625119950</v>
      </c>
      <c r="G31" s="69"/>
      <c r="H31" s="69"/>
      <c r="I31" s="69">
        <f>+I32+I33+I34+I35+I36+I37+I38+I39+I40+I41+I42+I44+I45+I46+I47+I48+I49</f>
        <v>625119950</v>
      </c>
      <c r="J31" s="69">
        <f t="shared" si="7"/>
        <v>625119950</v>
      </c>
      <c r="K31" s="66">
        <f t="shared" si="8"/>
        <v>210.01511119856215</v>
      </c>
      <c r="L31" s="66">
        <f t="shared" si="9"/>
        <v>625119950</v>
      </c>
      <c r="M31" s="67">
        <f t="shared" si="10"/>
        <v>0</v>
      </c>
    </row>
    <row r="32" spans="1:13" ht="32.25" customHeight="1">
      <c r="A32" s="85" t="s">
        <v>79</v>
      </c>
      <c r="B32" s="70"/>
      <c r="C32" s="66"/>
      <c r="D32" s="66"/>
      <c r="E32" s="65">
        <v>7380168</v>
      </c>
      <c r="F32" s="67">
        <f t="shared" si="6"/>
        <v>7380168</v>
      </c>
      <c r="G32" s="69"/>
      <c r="H32" s="69"/>
      <c r="I32" s="69">
        <v>7380168</v>
      </c>
      <c r="J32" s="69">
        <f t="shared" si="7"/>
        <v>7380168</v>
      </c>
      <c r="K32" s="66">
        <f t="shared" si="8"/>
        <v>2.479439031155653</v>
      </c>
      <c r="L32" s="66">
        <f t="shared" si="9"/>
        <v>7380168</v>
      </c>
      <c r="M32" s="67">
        <f t="shared" si="10"/>
        <v>0</v>
      </c>
    </row>
    <row r="33" spans="1:13" ht="48" customHeight="1">
      <c r="A33" s="85" t="s">
        <v>80</v>
      </c>
      <c r="B33" s="70"/>
      <c r="C33" s="66"/>
      <c r="D33" s="66"/>
      <c r="E33" s="65">
        <v>895000</v>
      </c>
      <c r="F33" s="67">
        <f t="shared" si="6"/>
        <v>895000</v>
      </c>
      <c r="G33" s="69"/>
      <c r="H33" s="69"/>
      <c r="I33" s="69">
        <v>895000</v>
      </c>
      <c r="J33" s="69">
        <f t="shared" si="7"/>
        <v>895000</v>
      </c>
      <c r="K33" s="66">
        <f t="shared" si="8"/>
        <v>0.3006839319761162</v>
      </c>
      <c r="L33" s="66">
        <f t="shared" si="9"/>
        <v>895000</v>
      </c>
      <c r="M33" s="67">
        <f t="shared" si="10"/>
        <v>0</v>
      </c>
    </row>
    <row r="34" spans="1:13" ht="45.75" customHeight="1">
      <c r="A34" s="85" t="s">
        <v>81</v>
      </c>
      <c r="B34" s="70"/>
      <c r="C34" s="66"/>
      <c r="D34" s="66"/>
      <c r="E34" s="65">
        <v>3090000</v>
      </c>
      <c r="F34" s="67">
        <f t="shared" si="6"/>
        <v>3090000</v>
      </c>
      <c r="G34" s="69"/>
      <c r="H34" s="69"/>
      <c r="I34" s="69">
        <v>3090000</v>
      </c>
      <c r="J34" s="69">
        <f t="shared" si="7"/>
        <v>3090000</v>
      </c>
      <c r="K34" s="66">
        <f t="shared" si="8"/>
        <v>1.0381154746437977</v>
      </c>
      <c r="L34" s="66">
        <f t="shared" si="9"/>
        <v>3090000</v>
      </c>
      <c r="M34" s="67">
        <f t="shared" si="10"/>
        <v>0</v>
      </c>
    </row>
    <row r="35" spans="1:13" ht="59.25" customHeight="1" thickBot="1">
      <c r="A35" s="86" t="s">
        <v>82</v>
      </c>
      <c r="B35" s="72"/>
      <c r="C35" s="73"/>
      <c r="D35" s="73"/>
      <c r="E35" s="74">
        <v>31027634</v>
      </c>
      <c r="F35" s="75">
        <f t="shared" si="6"/>
        <v>31027634</v>
      </c>
      <c r="G35" s="76"/>
      <c r="H35" s="76"/>
      <c r="I35" s="76">
        <v>31027634</v>
      </c>
      <c r="J35" s="76">
        <f t="shared" si="7"/>
        <v>31027634</v>
      </c>
      <c r="K35" s="73">
        <f t="shared" si="8"/>
        <v>10.424034626855676</v>
      </c>
      <c r="L35" s="73">
        <f t="shared" si="9"/>
        <v>31027634</v>
      </c>
      <c r="M35" s="75">
        <f t="shared" si="10"/>
        <v>0</v>
      </c>
    </row>
    <row r="36" spans="1:13" ht="46.5" customHeight="1">
      <c r="A36" s="85" t="s">
        <v>83</v>
      </c>
      <c r="B36" s="70"/>
      <c r="C36" s="66"/>
      <c r="D36" s="66"/>
      <c r="E36" s="71">
        <v>18642000</v>
      </c>
      <c r="F36" s="67">
        <f t="shared" si="6"/>
        <v>18642000</v>
      </c>
      <c r="G36" s="69"/>
      <c r="H36" s="69"/>
      <c r="I36" s="69">
        <v>18642000</v>
      </c>
      <c r="J36" s="69">
        <f t="shared" si="7"/>
        <v>18642000</v>
      </c>
      <c r="K36" s="66">
        <f t="shared" si="8"/>
        <v>6.262960737317047</v>
      </c>
      <c r="L36" s="66">
        <f t="shared" si="9"/>
        <v>18642000</v>
      </c>
      <c r="M36" s="67">
        <f t="shared" si="10"/>
        <v>0</v>
      </c>
    </row>
    <row r="37" spans="1:13" ht="175.5" customHeight="1">
      <c r="A37" s="85" t="s">
        <v>84</v>
      </c>
      <c r="B37" s="70"/>
      <c r="C37" s="66"/>
      <c r="D37" s="66"/>
      <c r="E37" s="65">
        <v>139878486</v>
      </c>
      <c r="F37" s="67">
        <f t="shared" si="6"/>
        <v>139878486</v>
      </c>
      <c r="G37" s="69"/>
      <c r="H37" s="69"/>
      <c r="I37" s="69">
        <v>139878486</v>
      </c>
      <c r="J37" s="69">
        <f t="shared" si="7"/>
        <v>139878486</v>
      </c>
      <c r="K37" s="66">
        <f t="shared" si="8"/>
        <v>46.99353426742583</v>
      </c>
      <c r="L37" s="66">
        <f t="shared" si="9"/>
        <v>139878486</v>
      </c>
      <c r="M37" s="67">
        <f t="shared" si="10"/>
        <v>0</v>
      </c>
    </row>
    <row r="38" spans="1:13" ht="173.25" customHeight="1">
      <c r="A38" s="85" t="s">
        <v>85</v>
      </c>
      <c r="B38" s="70"/>
      <c r="C38" s="66"/>
      <c r="D38" s="66"/>
      <c r="E38" s="65">
        <v>15288127</v>
      </c>
      <c r="F38" s="67">
        <f t="shared" si="6"/>
        <v>15288127</v>
      </c>
      <c r="G38" s="69"/>
      <c r="H38" s="69"/>
      <c r="I38" s="69">
        <v>15288127</v>
      </c>
      <c r="J38" s="69">
        <f t="shared" si="7"/>
        <v>15288127</v>
      </c>
      <c r="K38" s="66">
        <f t="shared" si="8"/>
        <v>5.136194568614776</v>
      </c>
      <c r="L38" s="66">
        <f t="shared" si="9"/>
        <v>15288127</v>
      </c>
      <c r="M38" s="67">
        <f t="shared" si="10"/>
        <v>0</v>
      </c>
    </row>
    <row r="39" spans="1:13" ht="73.5" customHeight="1">
      <c r="A39" s="85" t="s">
        <v>86</v>
      </c>
      <c r="B39" s="70"/>
      <c r="C39" s="66"/>
      <c r="D39" s="66"/>
      <c r="E39" s="65">
        <v>351034</v>
      </c>
      <c r="F39" s="67">
        <f t="shared" si="6"/>
        <v>351034</v>
      </c>
      <c r="G39" s="69"/>
      <c r="H39" s="69"/>
      <c r="I39" s="69">
        <v>351034</v>
      </c>
      <c r="J39" s="69">
        <f t="shared" si="7"/>
        <v>351034</v>
      </c>
      <c r="K39" s="66">
        <f t="shared" si="8"/>
        <v>0.11793327751654076</v>
      </c>
      <c r="L39" s="66">
        <f t="shared" si="9"/>
        <v>351034</v>
      </c>
      <c r="M39" s="67">
        <f t="shared" si="10"/>
        <v>0</v>
      </c>
    </row>
    <row r="40" spans="1:13" ht="58.5" customHeight="1">
      <c r="A40" s="85" t="s">
        <v>87</v>
      </c>
      <c r="B40" s="70"/>
      <c r="C40" s="66"/>
      <c r="D40" s="66"/>
      <c r="E40" s="65">
        <v>6805721</v>
      </c>
      <c r="F40" s="67">
        <f t="shared" si="6"/>
        <v>6805721</v>
      </c>
      <c r="G40" s="69"/>
      <c r="H40" s="69"/>
      <c r="I40" s="69">
        <v>6805721</v>
      </c>
      <c r="J40" s="69">
        <f t="shared" si="7"/>
        <v>6805721</v>
      </c>
      <c r="K40" s="66">
        <f t="shared" si="8"/>
        <v>2.2864479890641625</v>
      </c>
      <c r="L40" s="66">
        <f t="shared" si="9"/>
        <v>6805721</v>
      </c>
      <c r="M40" s="67">
        <f t="shared" si="10"/>
        <v>0</v>
      </c>
    </row>
    <row r="41" spans="1:13" ht="32.25" customHeight="1">
      <c r="A41" s="85" t="s">
        <v>102</v>
      </c>
      <c r="B41" s="70"/>
      <c r="C41" s="66"/>
      <c r="D41" s="66"/>
      <c r="E41" s="65">
        <v>918883</v>
      </c>
      <c r="F41" s="67">
        <f t="shared" si="6"/>
        <v>918883</v>
      </c>
      <c r="G41" s="69"/>
      <c r="H41" s="69"/>
      <c r="I41" s="69">
        <v>918883</v>
      </c>
      <c r="J41" s="69">
        <f t="shared" si="7"/>
        <v>918883</v>
      </c>
      <c r="K41" s="66">
        <f t="shared" si="8"/>
        <v>0.3087076575039213</v>
      </c>
      <c r="L41" s="66">
        <f t="shared" si="9"/>
        <v>918883</v>
      </c>
      <c r="M41" s="67">
        <f t="shared" si="10"/>
        <v>0</v>
      </c>
    </row>
    <row r="42" spans="1:13" ht="18.75" customHeight="1" thickBot="1">
      <c r="A42" s="86" t="s">
        <v>116</v>
      </c>
      <c r="B42" s="72"/>
      <c r="C42" s="73"/>
      <c r="D42" s="73"/>
      <c r="E42" s="74">
        <v>26994829</v>
      </c>
      <c r="F42" s="75">
        <f t="shared" si="6"/>
        <v>26994829</v>
      </c>
      <c r="G42" s="76"/>
      <c r="H42" s="76"/>
      <c r="I42" s="76">
        <v>26994829</v>
      </c>
      <c r="J42" s="76">
        <f t="shared" si="7"/>
        <v>26994829</v>
      </c>
      <c r="K42" s="73">
        <f t="shared" si="8"/>
        <v>9.069174666751831</v>
      </c>
      <c r="L42" s="73">
        <f t="shared" si="9"/>
        <v>26994829</v>
      </c>
      <c r="M42" s="75">
        <f t="shared" si="10"/>
        <v>0</v>
      </c>
    </row>
    <row r="43" spans="1:13" ht="36.75" customHeight="1">
      <c r="A43" s="85" t="s">
        <v>117</v>
      </c>
      <c r="B43" s="70"/>
      <c r="C43" s="66"/>
      <c r="D43" s="66"/>
      <c r="E43" s="65"/>
      <c r="F43" s="67"/>
      <c r="G43" s="69"/>
      <c r="H43" s="69"/>
      <c r="I43" s="69"/>
      <c r="J43" s="69"/>
      <c r="K43" s="66"/>
      <c r="L43" s="66"/>
      <c r="M43" s="67"/>
    </row>
    <row r="44" spans="1:13" ht="78" customHeight="1">
      <c r="A44" s="85" t="s">
        <v>107</v>
      </c>
      <c r="B44" s="70"/>
      <c r="C44" s="66"/>
      <c r="D44" s="66"/>
      <c r="E44" s="65">
        <v>299508858</v>
      </c>
      <c r="F44" s="67">
        <f t="shared" si="6"/>
        <v>299508858</v>
      </c>
      <c r="G44" s="69"/>
      <c r="H44" s="69"/>
      <c r="I44" s="69">
        <v>299508858</v>
      </c>
      <c r="J44" s="69">
        <f t="shared" si="7"/>
        <v>299508858</v>
      </c>
      <c r="K44" s="66">
        <f t="shared" si="8"/>
        <v>100.62290624035333</v>
      </c>
      <c r="L44" s="66">
        <f t="shared" si="9"/>
        <v>299508858</v>
      </c>
      <c r="M44" s="67">
        <f t="shared" si="10"/>
        <v>0</v>
      </c>
    </row>
    <row r="45" spans="1:13" ht="76.5" customHeight="1">
      <c r="A45" s="85" t="s">
        <v>108</v>
      </c>
      <c r="B45" s="70"/>
      <c r="C45" s="66"/>
      <c r="D45" s="66"/>
      <c r="E45" s="65">
        <v>8500000</v>
      </c>
      <c r="F45" s="67">
        <f t="shared" si="6"/>
        <v>8500000</v>
      </c>
      <c r="G45" s="69"/>
      <c r="H45" s="69"/>
      <c r="I45" s="69">
        <v>8500000</v>
      </c>
      <c r="J45" s="69">
        <f t="shared" si="7"/>
        <v>8500000</v>
      </c>
      <c r="K45" s="66">
        <f t="shared" si="8"/>
        <v>2.855657454521774</v>
      </c>
      <c r="L45" s="66">
        <f t="shared" si="9"/>
        <v>8500000</v>
      </c>
      <c r="M45" s="67">
        <f t="shared" si="10"/>
        <v>0</v>
      </c>
    </row>
    <row r="46" spans="1:13" ht="63" customHeight="1">
      <c r="A46" s="85" t="s">
        <v>109</v>
      </c>
      <c r="B46" s="70"/>
      <c r="C46" s="66"/>
      <c r="D46" s="66"/>
      <c r="E46" s="65">
        <v>64863147</v>
      </c>
      <c r="F46" s="67">
        <f t="shared" si="6"/>
        <v>64863147</v>
      </c>
      <c r="G46" s="69"/>
      <c r="H46" s="69"/>
      <c r="I46" s="69">
        <v>64863147</v>
      </c>
      <c r="J46" s="69">
        <f t="shared" si="7"/>
        <v>64863147</v>
      </c>
      <c r="K46" s="66">
        <f t="shared" si="8"/>
        <v>21.791403441681368</v>
      </c>
      <c r="L46" s="66">
        <f t="shared" si="9"/>
        <v>64863147</v>
      </c>
      <c r="M46" s="67">
        <f t="shared" si="10"/>
        <v>0</v>
      </c>
    </row>
    <row r="47" spans="1:13" ht="48" customHeight="1">
      <c r="A47" s="87" t="s">
        <v>110</v>
      </c>
      <c r="B47" s="70"/>
      <c r="C47" s="66"/>
      <c r="D47" s="66"/>
      <c r="E47" s="65">
        <v>873806</v>
      </c>
      <c r="F47" s="67">
        <f t="shared" si="6"/>
        <v>873806</v>
      </c>
      <c r="G47" s="69"/>
      <c r="H47" s="69"/>
      <c r="I47" s="69">
        <v>873806</v>
      </c>
      <c r="J47" s="69">
        <f t="shared" si="7"/>
        <v>873806</v>
      </c>
      <c r="K47" s="66">
        <f t="shared" si="8"/>
        <v>0.2935636020830415</v>
      </c>
      <c r="L47" s="66">
        <f t="shared" si="9"/>
        <v>873806</v>
      </c>
      <c r="M47" s="67">
        <f t="shared" si="10"/>
        <v>0</v>
      </c>
    </row>
    <row r="48" spans="1:13" ht="102.75" customHeight="1">
      <c r="A48" s="87" t="s">
        <v>90</v>
      </c>
      <c r="B48" s="70"/>
      <c r="C48" s="66"/>
      <c r="D48" s="66"/>
      <c r="E48" s="65">
        <v>64393</v>
      </c>
      <c r="F48" s="67">
        <f t="shared" si="6"/>
        <v>64393</v>
      </c>
      <c r="G48" s="69"/>
      <c r="H48" s="69"/>
      <c r="I48" s="69">
        <v>64393</v>
      </c>
      <c r="J48" s="69">
        <f t="shared" si="7"/>
        <v>64393</v>
      </c>
      <c r="K48" s="66">
        <f t="shared" si="8"/>
        <v>0.02163345299635536</v>
      </c>
      <c r="L48" s="66">
        <f t="shared" si="9"/>
        <v>64393</v>
      </c>
      <c r="M48" s="67">
        <f t="shared" si="10"/>
        <v>0</v>
      </c>
    </row>
    <row r="49" spans="1:13" ht="57" customHeight="1">
      <c r="A49" s="87" t="s">
        <v>91</v>
      </c>
      <c r="B49" s="70"/>
      <c r="C49" s="66"/>
      <c r="D49" s="66"/>
      <c r="E49" s="65">
        <v>37864</v>
      </c>
      <c r="F49" s="67">
        <f t="shared" si="6"/>
        <v>37864</v>
      </c>
      <c r="G49" s="69"/>
      <c r="H49" s="69"/>
      <c r="I49" s="69">
        <v>37864</v>
      </c>
      <c r="J49" s="69">
        <f t="shared" si="7"/>
        <v>37864</v>
      </c>
      <c r="K49" s="66">
        <f t="shared" si="8"/>
        <v>0.01272077810094264</v>
      </c>
      <c r="L49" s="66">
        <f t="shared" si="9"/>
        <v>37864</v>
      </c>
      <c r="M49" s="67">
        <f t="shared" si="10"/>
        <v>0</v>
      </c>
    </row>
    <row r="50" spans="1:13" ht="69" customHeight="1">
      <c r="A50" s="87" t="s">
        <v>92</v>
      </c>
      <c r="B50" s="70"/>
      <c r="C50" s="66"/>
      <c r="D50" s="66"/>
      <c r="E50" s="65"/>
      <c r="F50" s="67">
        <f t="shared" si="6"/>
        <v>0</v>
      </c>
      <c r="G50" s="69"/>
      <c r="H50" s="69"/>
      <c r="I50" s="69"/>
      <c r="J50" s="69">
        <f t="shared" si="7"/>
        <v>0</v>
      </c>
      <c r="K50" s="66">
        <f t="shared" si="8"/>
        <v>0</v>
      </c>
      <c r="L50" s="66">
        <f t="shared" si="9"/>
        <v>0</v>
      </c>
      <c r="M50" s="67">
        <f t="shared" si="10"/>
        <v>0</v>
      </c>
    </row>
    <row r="51" spans="1:13" ht="36" customHeight="1" thickBot="1">
      <c r="A51" s="88" t="s">
        <v>111</v>
      </c>
      <c r="B51" s="72"/>
      <c r="C51" s="73"/>
      <c r="D51" s="73"/>
      <c r="E51" s="74">
        <f>E52</f>
        <v>109080008</v>
      </c>
      <c r="F51" s="75">
        <f t="shared" si="6"/>
        <v>109080008</v>
      </c>
      <c r="G51" s="76"/>
      <c r="H51" s="76"/>
      <c r="I51" s="76">
        <f>I52</f>
        <v>109080008</v>
      </c>
      <c r="J51" s="76">
        <f t="shared" si="7"/>
        <v>109080008</v>
      </c>
      <c r="K51" s="73">
        <f t="shared" si="8"/>
        <v>36.64648682170526</v>
      </c>
      <c r="L51" s="73">
        <f t="shared" si="9"/>
        <v>109080008</v>
      </c>
      <c r="M51" s="75">
        <f t="shared" si="10"/>
        <v>0</v>
      </c>
    </row>
    <row r="52" spans="1:13" ht="50.25" customHeight="1">
      <c r="A52" s="83" t="s">
        <v>68</v>
      </c>
      <c r="B52" s="70"/>
      <c r="C52" s="66"/>
      <c r="D52" s="66"/>
      <c r="E52" s="71">
        <v>109080008</v>
      </c>
      <c r="F52" s="67">
        <f t="shared" si="6"/>
        <v>109080008</v>
      </c>
      <c r="G52" s="69"/>
      <c r="H52" s="69"/>
      <c r="I52" s="69">
        <v>109080008</v>
      </c>
      <c r="J52" s="69">
        <f t="shared" si="7"/>
        <v>109080008</v>
      </c>
      <c r="K52" s="66">
        <f t="shared" si="8"/>
        <v>36.64648682170526</v>
      </c>
      <c r="L52" s="66">
        <f t="shared" si="9"/>
        <v>109080008</v>
      </c>
      <c r="M52" s="67">
        <f t="shared" si="10"/>
        <v>0</v>
      </c>
    </row>
    <row r="53" spans="1:13" ht="36" customHeight="1">
      <c r="A53" s="80" t="s">
        <v>112</v>
      </c>
      <c r="B53" s="70"/>
      <c r="C53" s="66"/>
      <c r="D53" s="66"/>
      <c r="E53" s="71">
        <f>+E54</f>
        <v>80238254</v>
      </c>
      <c r="F53" s="67">
        <f t="shared" si="6"/>
        <v>80238254</v>
      </c>
      <c r="G53" s="69"/>
      <c r="H53" s="69"/>
      <c r="I53" s="69">
        <f>+I54</f>
        <v>80238254</v>
      </c>
      <c r="J53" s="69">
        <f t="shared" si="7"/>
        <v>80238254</v>
      </c>
      <c r="K53" s="66">
        <f t="shared" si="8"/>
        <v>26.956819785048413</v>
      </c>
      <c r="L53" s="66">
        <f t="shared" si="9"/>
        <v>80238254</v>
      </c>
      <c r="M53" s="67">
        <f t="shared" si="10"/>
        <v>0</v>
      </c>
    </row>
    <row r="54" spans="1:13" ht="41.25" customHeight="1">
      <c r="A54" s="83" t="s">
        <v>94</v>
      </c>
      <c r="B54" s="70"/>
      <c r="C54" s="66"/>
      <c r="D54" s="66"/>
      <c r="E54" s="71">
        <v>80238254</v>
      </c>
      <c r="F54" s="67">
        <f t="shared" si="6"/>
        <v>80238254</v>
      </c>
      <c r="G54" s="69"/>
      <c r="H54" s="69"/>
      <c r="I54" s="69">
        <v>80238254</v>
      </c>
      <c r="J54" s="69">
        <f t="shared" si="7"/>
        <v>80238254</v>
      </c>
      <c r="K54" s="66">
        <f t="shared" si="8"/>
        <v>26.956819785048413</v>
      </c>
      <c r="L54" s="66">
        <f t="shared" si="9"/>
        <v>80238254</v>
      </c>
      <c r="M54" s="67">
        <f t="shared" si="10"/>
        <v>0</v>
      </c>
    </row>
    <row r="55" spans="1:13" ht="36.75" customHeight="1">
      <c r="A55" s="80" t="s">
        <v>113</v>
      </c>
      <c r="B55" s="70"/>
      <c r="C55" s="66"/>
      <c r="D55" s="66"/>
      <c r="E55" s="71">
        <f>+E56+E57+E58</f>
        <v>452969993</v>
      </c>
      <c r="F55" s="67">
        <f t="shared" si="6"/>
        <v>452969993</v>
      </c>
      <c r="G55" s="69"/>
      <c r="H55" s="69"/>
      <c r="I55" s="69">
        <f>+I56+I57+I58</f>
        <v>452969993</v>
      </c>
      <c r="J55" s="69">
        <f t="shared" si="7"/>
        <v>452969993</v>
      </c>
      <c r="K55" s="66">
        <f t="shared" si="8"/>
        <v>152.17966319825007</v>
      </c>
      <c r="L55" s="66">
        <f t="shared" si="9"/>
        <v>452969993</v>
      </c>
      <c r="M55" s="67">
        <f t="shared" si="10"/>
        <v>0</v>
      </c>
    </row>
    <row r="56" spans="1:13" ht="91.5" customHeight="1">
      <c r="A56" s="83" t="s">
        <v>95</v>
      </c>
      <c r="B56" s="70"/>
      <c r="C56" s="66"/>
      <c r="D56" s="66"/>
      <c r="E56" s="71">
        <v>322640557</v>
      </c>
      <c r="F56" s="67">
        <f t="shared" si="6"/>
        <v>322640557</v>
      </c>
      <c r="G56" s="69"/>
      <c r="H56" s="69"/>
      <c r="I56" s="69">
        <v>322640557</v>
      </c>
      <c r="J56" s="69">
        <f t="shared" si="7"/>
        <v>322640557</v>
      </c>
      <c r="K56" s="66">
        <f t="shared" si="8"/>
        <v>108.39422490918909</v>
      </c>
      <c r="L56" s="66">
        <f t="shared" si="9"/>
        <v>322640557</v>
      </c>
      <c r="M56" s="67">
        <f t="shared" si="10"/>
        <v>0</v>
      </c>
    </row>
    <row r="57" spans="1:13" ht="48" customHeight="1">
      <c r="A57" s="83" t="s">
        <v>96</v>
      </c>
      <c r="B57" s="70"/>
      <c r="C57" s="66"/>
      <c r="D57" s="66"/>
      <c r="E57" s="71">
        <v>55216165</v>
      </c>
      <c r="F57" s="67">
        <f t="shared" si="6"/>
        <v>55216165</v>
      </c>
      <c r="G57" s="69"/>
      <c r="H57" s="69"/>
      <c r="I57" s="69">
        <v>55216165</v>
      </c>
      <c r="J57" s="69">
        <f t="shared" si="7"/>
        <v>55216165</v>
      </c>
      <c r="K57" s="66">
        <f t="shared" si="8"/>
        <v>18.550406257924028</v>
      </c>
      <c r="L57" s="66">
        <f t="shared" si="9"/>
        <v>55216165</v>
      </c>
      <c r="M57" s="67">
        <f t="shared" si="10"/>
        <v>0</v>
      </c>
    </row>
    <row r="58" spans="1:13" ht="49.5" customHeight="1">
      <c r="A58" s="83" t="s">
        <v>97</v>
      </c>
      <c r="B58" s="70"/>
      <c r="C58" s="66"/>
      <c r="D58" s="66"/>
      <c r="E58" s="71">
        <v>75113271</v>
      </c>
      <c r="F58" s="67">
        <f t="shared" si="6"/>
        <v>75113271</v>
      </c>
      <c r="G58" s="69"/>
      <c r="H58" s="69"/>
      <c r="I58" s="69">
        <v>75113271</v>
      </c>
      <c r="J58" s="69">
        <f t="shared" si="7"/>
        <v>75113271</v>
      </c>
      <c r="K58" s="66">
        <f t="shared" si="8"/>
        <v>25.23503203113696</v>
      </c>
      <c r="L58" s="66">
        <f t="shared" si="9"/>
        <v>75113271</v>
      </c>
      <c r="M58" s="67">
        <f t="shared" si="10"/>
        <v>0</v>
      </c>
    </row>
    <row r="59" spans="1:13" ht="37.5" customHeight="1">
      <c r="A59" s="80" t="s">
        <v>114</v>
      </c>
      <c r="B59" s="70"/>
      <c r="C59" s="66"/>
      <c r="D59" s="66"/>
      <c r="E59" s="65">
        <f>+E60+E61+E62</f>
        <v>699686357</v>
      </c>
      <c r="F59" s="67">
        <f t="shared" si="6"/>
        <v>699686357</v>
      </c>
      <c r="G59" s="69"/>
      <c r="H59" s="69"/>
      <c r="I59" s="69">
        <f>+I60+I61+I62</f>
        <v>699686357</v>
      </c>
      <c r="J59" s="69">
        <f t="shared" si="7"/>
        <v>699686357</v>
      </c>
      <c r="K59" s="66">
        <f t="shared" si="8"/>
        <v>235.06641896402743</v>
      </c>
      <c r="L59" s="66">
        <f t="shared" si="9"/>
        <v>699686357</v>
      </c>
      <c r="M59" s="67">
        <f t="shared" si="10"/>
        <v>0</v>
      </c>
    </row>
    <row r="60" spans="1:13" ht="50.25" customHeight="1">
      <c r="A60" s="83" t="s">
        <v>98</v>
      </c>
      <c r="B60" s="70"/>
      <c r="C60" s="66"/>
      <c r="D60" s="66"/>
      <c r="E60" s="71">
        <v>649064675</v>
      </c>
      <c r="F60" s="67">
        <f t="shared" si="6"/>
        <v>649064675</v>
      </c>
      <c r="G60" s="69"/>
      <c r="H60" s="69"/>
      <c r="I60" s="69">
        <v>649064675</v>
      </c>
      <c r="J60" s="69">
        <f t="shared" si="7"/>
        <v>649064675</v>
      </c>
      <c r="K60" s="66">
        <f t="shared" si="8"/>
        <v>218.05957383888264</v>
      </c>
      <c r="L60" s="66">
        <f t="shared" si="9"/>
        <v>649064675</v>
      </c>
      <c r="M60" s="67">
        <f t="shared" si="10"/>
        <v>0</v>
      </c>
    </row>
    <row r="61" spans="1:13" ht="36" customHeight="1">
      <c r="A61" s="83" t="s">
        <v>99</v>
      </c>
      <c r="B61" s="70"/>
      <c r="C61" s="66"/>
      <c r="D61" s="66"/>
      <c r="E61" s="71">
        <v>2123228</v>
      </c>
      <c r="F61" s="67">
        <f t="shared" si="6"/>
        <v>2123228</v>
      </c>
      <c r="G61" s="69"/>
      <c r="H61" s="69"/>
      <c r="I61" s="69">
        <v>2123228</v>
      </c>
      <c r="J61" s="69">
        <f t="shared" si="7"/>
        <v>2123228</v>
      </c>
      <c r="K61" s="66">
        <f t="shared" si="8"/>
        <v>0.7133190430411007</v>
      </c>
      <c r="L61" s="66">
        <f t="shared" si="9"/>
        <v>2123228</v>
      </c>
      <c r="M61" s="67">
        <f t="shared" si="10"/>
        <v>0</v>
      </c>
    </row>
    <row r="62" spans="1:13" ht="63" customHeight="1">
      <c r="A62" s="83" t="s">
        <v>100</v>
      </c>
      <c r="B62" s="70"/>
      <c r="C62" s="66"/>
      <c r="D62" s="66"/>
      <c r="E62" s="71">
        <v>48498454</v>
      </c>
      <c r="F62" s="67">
        <f t="shared" si="6"/>
        <v>48498454</v>
      </c>
      <c r="G62" s="69"/>
      <c r="H62" s="69"/>
      <c r="I62" s="69">
        <v>48498454</v>
      </c>
      <c r="J62" s="69">
        <f t="shared" si="7"/>
        <v>48498454</v>
      </c>
      <c r="K62" s="66">
        <f t="shared" si="8"/>
        <v>16.293526082103686</v>
      </c>
      <c r="L62" s="66">
        <f t="shared" si="9"/>
        <v>48498454</v>
      </c>
      <c r="M62" s="67">
        <f t="shared" si="10"/>
        <v>0</v>
      </c>
    </row>
    <row r="63" spans="1:13" ht="38.25" customHeight="1" thickBot="1">
      <c r="A63" s="88" t="s">
        <v>115</v>
      </c>
      <c r="B63" s="72"/>
      <c r="C63" s="73"/>
      <c r="D63" s="73"/>
      <c r="E63" s="74">
        <f>+E64</f>
        <v>40000</v>
      </c>
      <c r="F63" s="75">
        <f t="shared" si="6"/>
        <v>40000</v>
      </c>
      <c r="G63" s="76"/>
      <c r="H63" s="76"/>
      <c r="I63" s="76">
        <f>+I64</f>
        <v>40000</v>
      </c>
      <c r="J63" s="76">
        <f t="shared" si="7"/>
        <v>40000</v>
      </c>
      <c r="K63" s="73">
        <f t="shared" si="8"/>
        <v>0.013438388021278934</v>
      </c>
      <c r="L63" s="73">
        <f t="shared" si="9"/>
        <v>40000</v>
      </c>
      <c r="M63" s="75">
        <f t="shared" si="10"/>
        <v>0</v>
      </c>
    </row>
    <row r="64" spans="1:13" ht="63.75" customHeight="1">
      <c r="A64" s="83" t="s">
        <v>118</v>
      </c>
      <c r="B64" s="70"/>
      <c r="C64" s="66"/>
      <c r="D64" s="66"/>
      <c r="E64" s="65">
        <v>40000</v>
      </c>
      <c r="F64" s="67">
        <f t="shared" si="6"/>
        <v>40000</v>
      </c>
      <c r="G64" s="69"/>
      <c r="H64" s="69"/>
      <c r="I64" s="69">
        <v>40000</v>
      </c>
      <c r="J64" s="69">
        <f t="shared" si="7"/>
        <v>40000</v>
      </c>
      <c r="K64" s="66">
        <f t="shared" si="8"/>
        <v>0.013438388021278934</v>
      </c>
      <c r="L64" s="66">
        <f t="shared" si="9"/>
        <v>40000</v>
      </c>
      <c r="M64" s="67">
        <f t="shared" si="10"/>
        <v>0</v>
      </c>
    </row>
    <row r="65" spans="1:13" ht="38.25" customHeight="1">
      <c r="A65" s="80" t="s">
        <v>120</v>
      </c>
      <c r="B65" s="70">
        <v>433530000</v>
      </c>
      <c r="C65" s="66">
        <f>IF(B$6=0,0,B65/B$6*100)</f>
        <v>0</v>
      </c>
      <c r="D65" s="66"/>
      <c r="E65" s="65">
        <v>623674780</v>
      </c>
      <c r="F65" s="67">
        <f t="shared" si="6"/>
        <v>623674780</v>
      </c>
      <c r="G65" s="69"/>
      <c r="H65" s="69"/>
      <c r="I65" s="69">
        <v>623674780</v>
      </c>
      <c r="J65" s="69">
        <f t="shared" si="7"/>
        <v>623674780</v>
      </c>
      <c r="K65" s="66">
        <f t="shared" si="8"/>
        <v>209.52959231814438</v>
      </c>
      <c r="L65" s="66">
        <f t="shared" si="9"/>
        <v>190144780</v>
      </c>
      <c r="M65" s="67">
        <f t="shared" si="10"/>
        <v>43.85965907780315</v>
      </c>
    </row>
    <row r="66" spans="1:13" ht="24.75" customHeight="1">
      <c r="A66" s="77"/>
      <c r="B66" s="66"/>
      <c r="C66" s="66"/>
      <c r="D66" s="66"/>
      <c r="E66" s="66"/>
      <c r="F66" s="67"/>
      <c r="G66" s="69"/>
      <c r="H66" s="66"/>
      <c r="I66" s="66"/>
      <c r="J66" s="66"/>
      <c r="K66" s="66"/>
      <c r="L66" s="66"/>
      <c r="M66" s="78"/>
    </row>
    <row r="67" spans="1:13" ht="24.75" customHeight="1">
      <c r="A67" s="77"/>
      <c r="B67" s="66"/>
      <c r="C67" s="66"/>
      <c r="D67" s="66"/>
      <c r="E67" s="66"/>
      <c r="F67" s="67"/>
      <c r="G67" s="69"/>
      <c r="H67" s="66"/>
      <c r="I67" s="66"/>
      <c r="J67" s="66"/>
      <c r="K67" s="66"/>
      <c r="L67" s="66"/>
      <c r="M67" s="78"/>
    </row>
    <row r="68" spans="1:13" ht="24.75" customHeight="1">
      <c r="A68" s="77"/>
      <c r="B68" s="66"/>
      <c r="C68" s="66"/>
      <c r="D68" s="66"/>
      <c r="E68" s="66"/>
      <c r="F68" s="67"/>
      <c r="G68" s="69"/>
      <c r="H68" s="66"/>
      <c r="I68" s="66"/>
      <c r="J68" s="66"/>
      <c r="K68" s="66"/>
      <c r="L68" s="66"/>
      <c r="M68" s="78"/>
    </row>
    <row r="69" spans="1:13" ht="24.75" customHeight="1">
      <c r="A69" s="77"/>
      <c r="B69" s="66"/>
      <c r="C69" s="66"/>
      <c r="D69" s="66"/>
      <c r="E69" s="66"/>
      <c r="F69" s="67"/>
      <c r="G69" s="69"/>
      <c r="H69" s="66"/>
      <c r="I69" s="66"/>
      <c r="J69" s="66"/>
      <c r="K69" s="66"/>
      <c r="L69" s="66"/>
      <c r="M69" s="78"/>
    </row>
    <row r="70" spans="1:13" ht="24.75" customHeight="1">
      <c r="A70" s="77"/>
      <c r="B70" s="66"/>
      <c r="C70" s="66"/>
      <c r="D70" s="66"/>
      <c r="E70" s="66"/>
      <c r="F70" s="67"/>
      <c r="G70" s="69"/>
      <c r="H70" s="66"/>
      <c r="I70" s="66"/>
      <c r="J70" s="66"/>
      <c r="K70" s="66"/>
      <c r="L70" s="66"/>
      <c r="M70" s="78"/>
    </row>
    <row r="71" spans="1:13" ht="24.75" customHeight="1">
      <c r="A71" s="77"/>
      <c r="B71" s="66"/>
      <c r="C71" s="66"/>
      <c r="D71" s="66"/>
      <c r="E71" s="66"/>
      <c r="F71" s="67"/>
      <c r="G71" s="69"/>
      <c r="H71" s="66"/>
      <c r="I71" s="66"/>
      <c r="J71" s="66"/>
      <c r="K71" s="66"/>
      <c r="L71" s="66"/>
      <c r="M71" s="78"/>
    </row>
    <row r="72" spans="1:13" ht="24.75" customHeight="1">
      <c r="A72" s="77"/>
      <c r="B72" s="66"/>
      <c r="C72" s="66"/>
      <c r="D72" s="66"/>
      <c r="E72" s="66"/>
      <c r="F72" s="67"/>
      <c r="G72" s="69"/>
      <c r="H72" s="66"/>
      <c r="I72" s="66"/>
      <c r="J72" s="66"/>
      <c r="K72" s="66"/>
      <c r="L72" s="66"/>
      <c r="M72" s="78"/>
    </row>
    <row r="73" spans="1:13" ht="24.75" customHeight="1">
      <c r="A73" s="77"/>
      <c r="B73" s="66"/>
      <c r="C73" s="66"/>
      <c r="D73" s="66"/>
      <c r="E73" s="66"/>
      <c r="F73" s="67"/>
      <c r="G73" s="69"/>
      <c r="H73" s="66"/>
      <c r="I73" s="66"/>
      <c r="J73" s="66"/>
      <c r="K73" s="66"/>
      <c r="L73" s="66"/>
      <c r="M73" s="78"/>
    </row>
    <row r="74" spans="1:13" ht="24.75" customHeight="1">
      <c r="A74" s="77"/>
      <c r="B74" s="66"/>
      <c r="C74" s="66"/>
      <c r="D74" s="66"/>
      <c r="E74" s="66"/>
      <c r="F74" s="67"/>
      <c r="G74" s="69"/>
      <c r="H74" s="66"/>
      <c r="I74" s="66"/>
      <c r="J74" s="66"/>
      <c r="K74" s="66"/>
      <c r="L74" s="66"/>
      <c r="M74" s="78"/>
    </row>
    <row r="75" spans="1:13" ht="24.75" customHeight="1">
      <c r="A75" s="77"/>
      <c r="B75" s="66"/>
      <c r="C75" s="66"/>
      <c r="D75" s="66"/>
      <c r="E75" s="66"/>
      <c r="F75" s="67"/>
      <c r="G75" s="69"/>
      <c r="H75" s="66"/>
      <c r="I75" s="66"/>
      <c r="J75" s="66"/>
      <c r="K75" s="66"/>
      <c r="L75" s="66"/>
      <c r="M75" s="78"/>
    </row>
    <row r="76" spans="1:13" ht="24.75" customHeight="1">
      <c r="A76" s="77"/>
      <c r="B76" s="66"/>
      <c r="C76" s="66"/>
      <c r="D76" s="66"/>
      <c r="E76" s="66"/>
      <c r="F76" s="67"/>
      <c r="G76" s="69"/>
      <c r="H76" s="66"/>
      <c r="I76" s="66"/>
      <c r="J76" s="66"/>
      <c r="K76" s="66"/>
      <c r="L76" s="66"/>
      <c r="M76" s="78"/>
    </row>
    <row r="77" spans="1:13" ht="24.75" customHeight="1">
      <c r="A77" s="77"/>
      <c r="B77" s="66"/>
      <c r="C77" s="66"/>
      <c r="D77" s="66"/>
      <c r="E77" s="66"/>
      <c r="F77" s="67"/>
      <c r="G77" s="69"/>
      <c r="H77" s="66"/>
      <c r="I77" s="66"/>
      <c r="J77" s="66"/>
      <c r="K77" s="66"/>
      <c r="L77" s="66"/>
      <c r="M77" s="78"/>
    </row>
    <row r="78" spans="1:13" ht="24.75" customHeight="1">
      <c r="A78" s="77"/>
      <c r="B78" s="66"/>
      <c r="C78" s="66"/>
      <c r="D78" s="66"/>
      <c r="E78" s="66"/>
      <c r="F78" s="67"/>
      <c r="G78" s="69"/>
      <c r="H78" s="66"/>
      <c r="I78" s="66"/>
      <c r="J78" s="66"/>
      <c r="K78" s="66"/>
      <c r="L78" s="66"/>
      <c r="M78" s="78"/>
    </row>
    <row r="79" spans="1:13" ht="24.75" customHeight="1">
      <c r="A79" s="77"/>
      <c r="B79" s="66"/>
      <c r="C79" s="66"/>
      <c r="D79" s="66"/>
      <c r="E79" s="66"/>
      <c r="F79" s="67"/>
      <c r="G79" s="69"/>
      <c r="H79" s="66"/>
      <c r="I79" s="66"/>
      <c r="J79" s="66"/>
      <c r="K79" s="66"/>
      <c r="L79" s="66"/>
      <c r="M79" s="78"/>
    </row>
    <row r="80" spans="1:13" ht="24.75" customHeight="1">
      <c r="A80" s="77"/>
      <c r="B80" s="66"/>
      <c r="C80" s="66"/>
      <c r="D80" s="66"/>
      <c r="E80" s="66"/>
      <c r="F80" s="67"/>
      <c r="G80" s="69"/>
      <c r="H80" s="66"/>
      <c r="I80" s="66"/>
      <c r="J80" s="66"/>
      <c r="K80" s="66"/>
      <c r="L80" s="66"/>
      <c r="M80" s="78"/>
    </row>
    <row r="81" spans="1:13" ht="24.75" customHeight="1">
      <c r="A81" s="77"/>
      <c r="B81" s="66"/>
      <c r="C81" s="66"/>
      <c r="D81" s="66"/>
      <c r="E81" s="66"/>
      <c r="F81" s="67"/>
      <c r="G81" s="69"/>
      <c r="H81" s="66"/>
      <c r="I81" s="66"/>
      <c r="J81" s="66"/>
      <c r="K81" s="66"/>
      <c r="L81" s="66"/>
      <c r="M81" s="78"/>
    </row>
    <row r="82" spans="1:13" ht="24.75" customHeight="1">
      <c r="A82" s="77"/>
      <c r="B82" s="66"/>
      <c r="C82" s="66"/>
      <c r="D82" s="66"/>
      <c r="E82" s="66"/>
      <c r="F82" s="67"/>
      <c r="G82" s="69"/>
      <c r="H82" s="66"/>
      <c r="I82" s="66"/>
      <c r="J82" s="66"/>
      <c r="K82" s="66"/>
      <c r="L82" s="66"/>
      <c r="M82" s="78"/>
    </row>
    <row r="83" spans="1:13" ht="24.75" customHeight="1">
      <c r="A83" s="77"/>
      <c r="B83" s="66"/>
      <c r="C83" s="66"/>
      <c r="D83" s="66"/>
      <c r="E83" s="66"/>
      <c r="F83" s="67"/>
      <c r="G83" s="69"/>
      <c r="H83" s="66"/>
      <c r="I83" s="66"/>
      <c r="J83" s="66"/>
      <c r="K83" s="66"/>
      <c r="L83" s="66"/>
      <c r="M83" s="78"/>
    </row>
    <row r="84" spans="1:13" ht="24.75" customHeight="1" thickBot="1">
      <c r="A84" s="89" t="s">
        <v>119</v>
      </c>
      <c r="B84" s="47">
        <f>B6-B14</f>
        <v>-447502000</v>
      </c>
      <c r="C84" s="47">
        <f>IF(B$6&gt;0,(B84/B$6)*100,0)</f>
        <v>0</v>
      </c>
      <c r="D84" s="47">
        <f>D6-D14</f>
        <v>1559696</v>
      </c>
      <c r="E84" s="47">
        <f aca="true" t="shared" si="11" ref="E84:J84">E6-E14</f>
        <v>-2763887126</v>
      </c>
      <c r="F84" s="48">
        <f t="shared" si="11"/>
        <v>-2762327430</v>
      </c>
      <c r="G84" s="49">
        <f t="shared" si="11"/>
        <v>0</v>
      </c>
      <c r="H84" s="47">
        <f t="shared" si="11"/>
        <v>1559696</v>
      </c>
      <c r="I84" s="47">
        <f t="shared" si="11"/>
        <v>-2763887126</v>
      </c>
      <c r="J84" s="47">
        <f t="shared" si="11"/>
        <v>-2762327430</v>
      </c>
      <c r="K84" s="47">
        <f>IF(J$6=0,0,J84/J$6*100)</f>
        <v>-928.0306961540557</v>
      </c>
      <c r="L84" s="47">
        <f>J84-B84</f>
        <v>-2314825430</v>
      </c>
      <c r="M84" s="48">
        <f>ABS(IF(B84=0,0,(L84/B84)*100))</f>
        <v>517.2771138453013</v>
      </c>
    </row>
  </sheetData>
  <sheetProtection/>
  <mergeCells count="8">
    <mergeCell ref="A1:F1"/>
    <mergeCell ref="G1:M1"/>
    <mergeCell ref="B4:C4"/>
    <mergeCell ref="L4:M4"/>
    <mergeCell ref="D4:F4"/>
    <mergeCell ref="G4:G5"/>
    <mergeCell ref="A4:A5"/>
    <mergeCell ref="H4:K4"/>
  </mergeCells>
  <printOptions horizontalCentered="1"/>
  <pageMargins left="0.6299212598425197" right="0.62992125984251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1">
      <selection activeCell="B25" sqref="B25"/>
    </sheetView>
  </sheetViews>
  <sheetFormatPr defaultColWidth="9.00390625" defaultRowHeight="16.5"/>
  <cols>
    <col min="1" max="1" width="16.50390625" style="8" customWidth="1"/>
    <col min="2" max="2" width="15.875" style="8" customWidth="1"/>
    <col min="3" max="3" width="6.625" style="8" customWidth="1"/>
    <col min="4" max="4" width="16.50390625" style="8" customWidth="1"/>
    <col min="5" max="5" width="6.875" style="8" customWidth="1"/>
    <col min="6" max="6" width="16.375" style="8" customWidth="1"/>
    <col min="7" max="7" width="6.625" style="8" customWidth="1"/>
    <col min="8" max="8" width="16.00390625" style="8" customWidth="1"/>
    <col min="9" max="9" width="15.625" style="8" customWidth="1"/>
    <col min="10" max="10" width="6.875" style="8" customWidth="1"/>
    <col min="11" max="11" width="16.125" style="8" customWidth="1"/>
    <col min="12" max="12" width="8.50390625" style="8" customWidth="1"/>
    <col min="13" max="13" width="15.375" style="8" customWidth="1"/>
    <col min="14" max="14" width="7.75390625" style="8" customWidth="1"/>
    <col min="15" max="16384" width="9.00390625" style="8" customWidth="1"/>
  </cols>
  <sheetData>
    <row r="1" spans="1:14" ht="27.75" customHeight="1">
      <c r="A1" s="24" t="s">
        <v>62</v>
      </c>
      <c r="B1" s="24"/>
      <c r="C1" s="110" t="s">
        <v>63</v>
      </c>
      <c r="D1" s="111"/>
      <c r="E1" s="111"/>
      <c r="F1" s="111"/>
      <c r="G1" s="111"/>
      <c r="H1" s="25" t="s">
        <v>59</v>
      </c>
      <c r="I1" s="25"/>
      <c r="J1" s="25"/>
      <c r="K1" s="25"/>
      <c r="L1" s="25"/>
      <c r="M1" s="25"/>
      <c r="N1" s="25"/>
    </row>
    <row r="2" spans="1:13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1" customHeight="1" thickBot="1">
      <c r="A3" s="9"/>
      <c r="B3" s="9" t="s">
        <v>51</v>
      </c>
      <c r="C3" s="9"/>
      <c r="D3" s="9"/>
      <c r="E3" s="26" t="s">
        <v>64</v>
      </c>
      <c r="F3" s="112" t="s">
        <v>66</v>
      </c>
      <c r="G3" s="112"/>
      <c r="H3" s="35" t="s">
        <v>93</v>
      </c>
      <c r="I3" s="9"/>
      <c r="J3" s="9"/>
      <c r="K3" s="9"/>
      <c r="L3" s="9"/>
      <c r="N3" s="10" t="s">
        <v>15</v>
      </c>
    </row>
    <row r="4" spans="1:14" ht="18" customHeight="1">
      <c r="A4" s="100" t="s">
        <v>16</v>
      </c>
      <c r="B4" s="103" t="s">
        <v>48</v>
      </c>
      <c r="C4" s="104"/>
      <c r="D4" s="103" t="s">
        <v>49</v>
      </c>
      <c r="E4" s="104"/>
      <c r="F4" s="103" t="s">
        <v>50</v>
      </c>
      <c r="G4" s="108"/>
      <c r="H4" s="100" t="s">
        <v>16</v>
      </c>
      <c r="I4" s="103" t="s">
        <v>48</v>
      </c>
      <c r="J4" s="104"/>
      <c r="K4" s="103" t="s">
        <v>49</v>
      </c>
      <c r="L4" s="104"/>
      <c r="M4" s="103" t="s">
        <v>50</v>
      </c>
      <c r="N4" s="108"/>
    </row>
    <row r="5" spans="1:14" s="11" customFormat="1" ht="33.75" customHeight="1">
      <c r="A5" s="109"/>
      <c r="B5" s="20" t="s">
        <v>17</v>
      </c>
      <c r="C5" s="21" t="s">
        <v>18</v>
      </c>
      <c r="D5" s="20" t="s">
        <v>17</v>
      </c>
      <c r="E5" s="21" t="s">
        <v>18</v>
      </c>
      <c r="F5" s="20" t="s">
        <v>17</v>
      </c>
      <c r="G5" s="21" t="s">
        <v>18</v>
      </c>
      <c r="H5" s="109"/>
      <c r="I5" s="20" t="s">
        <v>17</v>
      </c>
      <c r="J5" s="21" t="s">
        <v>18</v>
      </c>
      <c r="K5" s="20" t="s">
        <v>17</v>
      </c>
      <c r="L5" s="21" t="s">
        <v>18</v>
      </c>
      <c r="M5" s="20" t="s">
        <v>17</v>
      </c>
      <c r="N5" s="21" t="s">
        <v>18</v>
      </c>
    </row>
    <row r="6" spans="1:14" s="13" customFormat="1" ht="26.25" customHeight="1">
      <c r="A6" s="12" t="s">
        <v>19</v>
      </c>
      <c r="B6" s="50">
        <f>B7+B14+B19</f>
        <v>0</v>
      </c>
      <c r="C6" s="51">
        <f>IF(B$6&gt;0,(B6/B$6)*100,0)</f>
        <v>0</v>
      </c>
      <c r="D6" s="51">
        <f>D7+D14+D19</f>
        <v>6749926576</v>
      </c>
      <c r="E6" s="51">
        <f aca="true" t="shared" si="0" ref="E6:E21">IF(D$32&gt;0,(D6/D$32)*100,0)</f>
        <v>100</v>
      </c>
      <c r="F6" s="52">
        <f>B6-D6</f>
        <v>-6749926576</v>
      </c>
      <c r="G6" s="53">
        <f>ABS(IF(D6=0,0,(F6/D6)*100))</f>
        <v>100</v>
      </c>
      <c r="H6" s="27" t="s">
        <v>20</v>
      </c>
      <c r="I6" s="51">
        <f>I7+I14+I19</f>
        <v>0</v>
      </c>
      <c r="J6" s="51">
        <f aca="true" t="shared" si="1" ref="J6:J17">IF(I$6&gt;0,(I6/I$6)*100,0)</f>
        <v>0</v>
      </c>
      <c r="K6" s="51">
        <f>K7+K12</f>
        <v>194686594</v>
      </c>
      <c r="L6" s="51">
        <f aca="true" t="shared" si="2" ref="L6:L16">IF(K$32&gt;0,(K6/K$32)*100,0)</f>
        <v>2.884277211136289</v>
      </c>
      <c r="M6" s="51">
        <f>I6-K6</f>
        <v>-194686594</v>
      </c>
      <c r="N6" s="54">
        <f aca="true" t="shared" si="3" ref="N6:N17">ABS(IF(K6=0,0,(M6/K6)*100))</f>
        <v>100</v>
      </c>
    </row>
    <row r="7" spans="1:14" s="13" customFormat="1" ht="26.25" customHeight="1">
      <c r="A7" s="14" t="s">
        <v>21</v>
      </c>
      <c r="B7" s="51">
        <f>SUM(B8:B13)</f>
        <v>0</v>
      </c>
      <c r="C7" s="51">
        <f>IF(B$6&gt;0,(B7/B$6)*100,0)</f>
        <v>0</v>
      </c>
      <c r="D7" s="51">
        <f>SUM(D8:D13)</f>
        <v>2371699653</v>
      </c>
      <c r="E7" s="51">
        <f t="shared" si="0"/>
        <v>35.13667335927477</v>
      </c>
      <c r="F7" s="52">
        <f aca="true" t="shared" si="4" ref="F7:F21">B7-D7</f>
        <v>-2371699653</v>
      </c>
      <c r="G7" s="54">
        <f aca="true" t="shared" si="5" ref="G7:G32">ABS(IF(D7=0,0,(F7/D7)*100))</f>
        <v>100</v>
      </c>
      <c r="H7" s="29" t="s">
        <v>22</v>
      </c>
      <c r="I7" s="51">
        <f>SUM(I8:I11)</f>
        <v>0</v>
      </c>
      <c r="J7" s="51">
        <f t="shared" si="1"/>
        <v>0</v>
      </c>
      <c r="K7" s="51">
        <f>SUM(K8:K11)</f>
        <v>133850725</v>
      </c>
      <c r="L7" s="51">
        <f t="shared" si="2"/>
        <v>1.9829952739918513</v>
      </c>
      <c r="M7" s="51">
        <f aca="true" t="shared" si="6" ref="M7:M17">I7-K7</f>
        <v>-133850725</v>
      </c>
      <c r="N7" s="54">
        <f t="shared" si="3"/>
        <v>100</v>
      </c>
    </row>
    <row r="8" spans="1:14" s="16" customFormat="1" ht="26.25" customHeight="1">
      <c r="A8" s="15" t="s">
        <v>23</v>
      </c>
      <c r="B8" s="55">
        <v>0</v>
      </c>
      <c r="C8" s="56">
        <f aca="true" t="shared" si="7" ref="C8:C32">IF(B$6&gt;0,(B8/B$6)*100,0)</f>
        <v>0</v>
      </c>
      <c r="D8" s="55">
        <v>641315094</v>
      </c>
      <c r="E8" s="56">
        <f t="shared" si="0"/>
        <v>9.501067704651133</v>
      </c>
      <c r="F8" s="57">
        <f t="shared" si="4"/>
        <v>-641315094</v>
      </c>
      <c r="G8" s="58">
        <f t="shared" si="5"/>
        <v>100</v>
      </c>
      <c r="H8" s="30" t="s">
        <v>24</v>
      </c>
      <c r="I8" s="62">
        <v>0</v>
      </c>
      <c r="J8" s="57">
        <f t="shared" si="1"/>
        <v>0</v>
      </c>
      <c r="K8" s="62"/>
      <c r="L8" s="57">
        <f t="shared" si="2"/>
        <v>0</v>
      </c>
      <c r="M8" s="56">
        <f t="shared" si="6"/>
        <v>0</v>
      </c>
      <c r="N8" s="58">
        <f t="shared" si="3"/>
        <v>0</v>
      </c>
    </row>
    <row r="9" spans="1:14" s="16" customFormat="1" ht="26.25" customHeight="1">
      <c r="A9" s="15" t="s">
        <v>25</v>
      </c>
      <c r="B9" s="55">
        <v>0</v>
      </c>
      <c r="C9" s="56">
        <f t="shared" si="7"/>
        <v>0</v>
      </c>
      <c r="D9" s="55">
        <v>0</v>
      </c>
      <c r="E9" s="56">
        <f t="shared" si="0"/>
        <v>0</v>
      </c>
      <c r="F9" s="57">
        <f t="shared" si="4"/>
        <v>0</v>
      </c>
      <c r="G9" s="58">
        <f t="shared" si="5"/>
        <v>0</v>
      </c>
      <c r="H9" s="30" t="s">
        <v>26</v>
      </c>
      <c r="I9" s="62">
        <v>0</v>
      </c>
      <c r="J9" s="57">
        <f t="shared" si="1"/>
        <v>0</v>
      </c>
      <c r="K9" s="62">
        <v>133850725</v>
      </c>
      <c r="L9" s="57">
        <f t="shared" si="2"/>
        <v>1.9829952739918513</v>
      </c>
      <c r="M9" s="56">
        <f t="shared" si="6"/>
        <v>-133850725</v>
      </c>
      <c r="N9" s="58">
        <f t="shared" si="3"/>
        <v>100</v>
      </c>
    </row>
    <row r="10" spans="1:14" s="16" customFormat="1" ht="26.25" customHeight="1">
      <c r="A10" s="15" t="s">
        <v>27</v>
      </c>
      <c r="B10" s="55">
        <v>0</v>
      </c>
      <c r="C10" s="56">
        <f t="shared" si="7"/>
        <v>0</v>
      </c>
      <c r="D10" s="55">
        <v>920768193</v>
      </c>
      <c r="E10" s="56">
        <f t="shared" si="0"/>
        <v>13.641158650138182</v>
      </c>
      <c r="F10" s="57">
        <f t="shared" si="4"/>
        <v>-920768193</v>
      </c>
      <c r="G10" s="58">
        <f t="shared" si="5"/>
        <v>100</v>
      </c>
      <c r="H10" s="30" t="s">
        <v>28</v>
      </c>
      <c r="I10" s="62">
        <v>0</v>
      </c>
      <c r="J10" s="57">
        <f t="shared" si="1"/>
        <v>0</v>
      </c>
      <c r="K10" s="62">
        <v>0</v>
      </c>
      <c r="L10" s="57">
        <f t="shared" si="2"/>
        <v>0</v>
      </c>
      <c r="M10" s="56">
        <f t="shared" si="6"/>
        <v>0</v>
      </c>
      <c r="N10" s="58">
        <f t="shared" si="3"/>
        <v>0</v>
      </c>
    </row>
    <row r="11" spans="1:14" s="16" customFormat="1" ht="26.25" customHeight="1">
      <c r="A11" s="15" t="s">
        <v>29</v>
      </c>
      <c r="B11" s="55">
        <v>0</v>
      </c>
      <c r="C11" s="56">
        <f t="shared" si="7"/>
        <v>0</v>
      </c>
      <c r="D11" s="55">
        <v>0</v>
      </c>
      <c r="E11" s="56">
        <f t="shared" si="0"/>
        <v>0</v>
      </c>
      <c r="F11" s="57">
        <f t="shared" si="4"/>
        <v>0</v>
      </c>
      <c r="G11" s="58">
        <f t="shared" si="5"/>
        <v>0</v>
      </c>
      <c r="H11" s="30" t="s">
        <v>30</v>
      </c>
      <c r="I11" s="62">
        <v>0</v>
      </c>
      <c r="J11" s="57">
        <f t="shared" si="1"/>
        <v>0</v>
      </c>
      <c r="K11" s="62"/>
      <c r="L11" s="57">
        <f t="shared" si="2"/>
        <v>0</v>
      </c>
      <c r="M11" s="56">
        <f t="shared" si="6"/>
        <v>0</v>
      </c>
      <c r="N11" s="58">
        <f t="shared" si="3"/>
        <v>0</v>
      </c>
    </row>
    <row r="12" spans="1:14" s="16" customFormat="1" ht="26.25" customHeight="1">
      <c r="A12" s="15" t="s">
        <v>31</v>
      </c>
      <c r="B12" s="55">
        <v>0</v>
      </c>
      <c r="C12" s="56">
        <f t="shared" si="7"/>
        <v>0</v>
      </c>
      <c r="D12" s="55">
        <v>809616366</v>
      </c>
      <c r="E12" s="56">
        <f t="shared" si="0"/>
        <v>11.99444700448546</v>
      </c>
      <c r="F12" s="57">
        <f t="shared" si="4"/>
        <v>-809616366</v>
      </c>
      <c r="G12" s="58">
        <f t="shared" si="5"/>
        <v>100</v>
      </c>
      <c r="H12" s="29" t="s">
        <v>32</v>
      </c>
      <c r="I12" s="51">
        <f>SUM(I13)</f>
        <v>0</v>
      </c>
      <c r="J12" s="51">
        <f t="shared" si="1"/>
        <v>0</v>
      </c>
      <c r="K12" s="51">
        <f>SUM(K13)</f>
        <v>60835869</v>
      </c>
      <c r="L12" s="51">
        <f t="shared" si="2"/>
        <v>0.9012819371444375</v>
      </c>
      <c r="M12" s="51">
        <f t="shared" si="6"/>
        <v>-60835869</v>
      </c>
      <c r="N12" s="54">
        <f t="shared" si="3"/>
        <v>100</v>
      </c>
    </row>
    <row r="13" spans="1:14" s="16" customFormat="1" ht="26.25" customHeight="1">
      <c r="A13" s="15" t="s">
        <v>33</v>
      </c>
      <c r="B13" s="55">
        <v>0</v>
      </c>
      <c r="C13" s="56">
        <f t="shared" si="7"/>
        <v>0</v>
      </c>
      <c r="D13" s="55">
        <v>0</v>
      </c>
      <c r="E13" s="56">
        <f t="shared" si="0"/>
        <v>0</v>
      </c>
      <c r="F13" s="57">
        <f t="shared" si="4"/>
        <v>0</v>
      </c>
      <c r="G13" s="58">
        <f t="shared" si="5"/>
        <v>0</v>
      </c>
      <c r="H13" s="30" t="s">
        <v>34</v>
      </c>
      <c r="I13" s="62">
        <v>0</v>
      </c>
      <c r="J13" s="57">
        <f t="shared" si="1"/>
        <v>0</v>
      </c>
      <c r="K13" s="62">
        <v>60835869</v>
      </c>
      <c r="L13" s="57">
        <f t="shared" si="2"/>
        <v>0.9012819371444375</v>
      </c>
      <c r="M13" s="56">
        <f t="shared" si="6"/>
        <v>-60835869</v>
      </c>
      <c r="N13" s="58">
        <f t="shared" si="3"/>
        <v>100</v>
      </c>
    </row>
    <row r="14" spans="1:14" s="16" customFormat="1" ht="34.5" customHeight="1">
      <c r="A14" s="17" t="s">
        <v>35</v>
      </c>
      <c r="B14" s="51">
        <f>SUM(B15:B18)</f>
        <v>0</v>
      </c>
      <c r="C14" s="51">
        <f t="shared" si="7"/>
        <v>0</v>
      </c>
      <c r="D14" s="51">
        <f>SUM(D15:D18)</f>
        <v>4090255702</v>
      </c>
      <c r="E14" s="51">
        <f t="shared" si="0"/>
        <v>60.597039922527294</v>
      </c>
      <c r="F14" s="52">
        <f t="shared" si="4"/>
        <v>-4090255702</v>
      </c>
      <c r="G14" s="54">
        <f t="shared" si="5"/>
        <v>100</v>
      </c>
      <c r="H14" s="31" t="s">
        <v>36</v>
      </c>
      <c r="I14" s="51">
        <f>I15</f>
        <v>0</v>
      </c>
      <c r="J14" s="51">
        <f t="shared" si="1"/>
        <v>0</v>
      </c>
      <c r="K14" s="51">
        <f>K15</f>
        <v>6555239982</v>
      </c>
      <c r="L14" s="51">
        <f t="shared" si="2"/>
        <v>97.1157227888637</v>
      </c>
      <c r="M14" s="51">
        <f t="shared" si="6"/>
        <v>-6555239982</v>
      </c>
      <c r="N14" s="54">
        <f t="shared" si="3"/>
        <v>100</v>
      </c>
    </row>
    <row r="15" spans="1:14" s="16" customFormat="1" ht="26.25" customHeight="1">
      <c r="A15" s="15" t="s">
        <v>37</v>
      </c>
      <c r="B15" s="55">
        <v>0</v>
      </c>
      <c r="C15" s="56">
        <f t="shared" si="7"/>
        <v>0</v>
      </c>
      <c r="D15" s="55">
        <v>0</v>
      </c>
      <c r="E15" s="56">
        <f t="shared" si="0"/>
        <v>0</v>
      </c>
      <c r="F15" s="57">
        <f t="shared" si="4"/>
        <v>0</v>
      </c>
      <c r="G15" s="58">
        <f t="shared" si="5"/>
        <v>0</v>
      </c>
      <c r="H15" s="29" t="s">
        <v>38</v>
      </c>
      <c r="I15" s="51">
        <f>SUM(I16:I17)</f>
        <v>0</v>
      </c>
      <c r="J15" s="51">
        <f t="shared" si="1"/>
        <v>0</v>
      </c>
      <c r="K15" s="51">
        <f>SUM(K16:K17)</f>
        <v>6555239982</v>
      </c>
      <c r="L15" s="51">
        <f t="shared" si="2"/>
        <v>97.1157227888637</v>
      </c>
      <c r="M15" s="51">
        <f t="shared" si="6"/>
        <v>-6555239982</v>
      </c>
      <c r="N15" s="54">
        <f t="shared" si="3"/>
        <v>100</v>
      </c>
    </row>
    <row r="16" spans="1:14" s="16" customFormat="1" ht="26.25" customHeight="1">
      <c r="A16" s="15" t="s">
        <v>39</v>
      </c>
      <c r="B16" s="55">
        <v>0</v>
      </c>
      <c r="C16" s="56">
        <f t="shared" si="7"/>
        <v>0</v>
      </c>
      <c r="D16" s="55">
        <v>4090022378</v>
      </c>
      <c r="E16" s="56">
        <f t="shared" si="0"/>
        <v>60.59358323307485</v>
      </c>
      <c r="F16" s="57">
        <f t="shared" si="4"/>
        <v>-4090022378</v>
      </c>
      <c r="G16" s="58">
        <f t="shared" si="5"/>
        <v>100</v>
      </c>
      <c r="H16" s="30" t="s">
        <v>40</v>
      </c>
      <c r="I16" s="62">
        <v>0</v>
      </c>
      <c r="J16" s="57">
        <f t="shared" si="1"/>
        <v>0</v>
      </c>
      <c r="K16" s="62">
        <v>6555239982</v>
      </c>
      <c r="L16" s="56">
        <f t="shared" si="2"/>
        <v>97.1157227888637</v>
      </c>
      <c r="M16" s="56">
        <f t="shared" si="6"/>
        <v>-6555239982</v>
      </c>
      <c r="N16" s="58">
        <f t="shared" si="3"/>
        <v>100</v>
      </c>
    </row>
    <row r="17" spans="1:14" s="16" customFormat="1" ht="26.25" customHeight="1">
      <c r="A17" s="15" t="s">
        <v>41</v>
      </c>
      <c r="B17" s="55">
        <v>0</v>
      </c>
      <c r="C17" s="56">
        <f t="shared" si="7"/>
        <v>0</v>
      </c>
      <c r="D17" s="55">
        <v>0</v>
      </c>
      <c r="E17" s="56">
        <f t="shared" si="0"/>
        <v>0</v>
      </c>
      <c r="F17" s="57">
        <f t="shared" si="4"/>
        <v>0</v>
      </c>
      <c r="G17" s="58">
        <f t="shared" si="5"/>
        <v>0</v>
      </c>
      <c r="H17" s="30" t="s">
        <v>42</v>
      </c>
      <c r="I17" s="62">
        <v>0</v>
      </c>
      <c r="J17" s="57">
        <f t="shared" si="1"/>
        <v>0</v>
      </c>
      <c r="K17" s="63"/>
      <c r="L17" s="56">
        <f>IF(K$6&gt;0,(K17/K$6)*100,0)</f>
        <v>0</v>
      </c>
      <c r="M17" s="56">
        <f t="shared" si="6"/>
        <v>0</v>
      </c>
      <c r="N17" s="58">
        <f t="shared" si="3"/>
        <v>0</v>
      </c>
    </row>
    <row r="18" spans="1:14" s="16" customFormat="1" ht="26.25" customHeight="1">
      <c r="A18" s="15" t="s">
        <v>43</v>
      </c>
      <c r="B18" s="55">
        <v>0</v>
      </c>
      <c r="C18" s="56">
        <f t="shared" si="7"/>
        <v>0</v>
      </c>
      <c r="D18" s="55">
        <v>233324</v>
      </c>
      <c r="E18" s="56">
        <f t="shared" si="0"/>
        <v>0.0034566894524394602</v>
      </c>
      <c r="F18" s="57">
        <f t="shared" si="4"/>
        <v>-233324</v>
      </c>
      <c r="G18" s="58">
        <f t="shared" si="5"/>
        <v>100</v>
      </c>
      <c r="H18" s="32"/>
      <c r="I18" s="56"/>
      <c r="J18" s="51"/>
      <c r="K18" s="56"/>
      <c r="L18" s="51"/>
      <c r="M18" s="56"/>
      <c r="N18" s="58"/>
    </row>
    <row r="19" spans="1:14" s="16" customFormat="1" ht="26.25" customHeight="1">
      <c r="A19" s="14" t="s">
        <v>44</v>
      </c>
      <c r="B19" s="51">
        <f>SUM(B20:B21)</f>
        <v>0</v>
      </c>
      <c r="C19" s="51">
        <f t="shared" si="7"/>
        <v>0</v>
      </c>
      <c r="D19" s="51">
        <f>SUM(D20:D21)</f>
        <v>287971221</v>
      </c>
      <c r="E19" s="51">
        <f t="shared" si="0"/>
        <v>4.266286718197926</v>
      </c>
      <c r="F19" s="52">
        <f t="shared" si="4"/>
        <v>-287971221</v>
      </c>
      <c r="G19" s="54">
        <f t="shared" si="5"/>
        <v>100</v>
      </c>
      <c r="H19" s="32"/>
      <c r="I19" s="56"/>
      <c r="J19" s="51"/>
      <c r="K19" s="56"/>
      <c r="L19" s="51"/>
      <c r="M19" s="56"/>
      <c r="N19" s="58"/>
    </row>
    <row r="20" spans="1:14" s="16" customFormat="1" ht="26.25" customHeight="1">
      <c r="A20" s="15" t="s">
        <v>45</v>
      </c>
      <c r="B20" s="55">
        <v>0</v>
      </c>
      <c r="C20" s="56">
        <f t="shared" si="7"/>
        <v>0</v>
      </c>
      <c r="D20" s="55">
        <v>287971221</v>
      </c>
      <c r="E20" s="56">
        <f t="shared" si="0"/>
        <v>4.266286718197926</v>
      </c>
      <c r="F20" s="57">
        <f t="shared" si="4"/>
        <v>-287971221</v>
      </c>
      <c r="G20" s="58">
        <f t="shared" si="5"/>
        <v>100</v>
      </c>
      <c r="H20" s="28"/>
      <c r="I20" s="51"/>
      <c r="J20" s="51"/>
      <c r="K20" s="51"/>
      <c r="L20" s="51"/>
      <c r="M20" s="51"/>
      <c r="N20" s="58"/>
    </row>
    <row r="21" spans="1:14" s="16" customFormat="1" ht="26.25" customHeight="1">
      <c r="A21" s="15" t="s">
        <v>46</v>
      </c>
      <c r="B21" s="55">
        <v>0</v>
      </c>
      <c r="C21" s="56">
        <f t="shared" si="7"/>
        <v>0</v>
      </c>
      <c r="D21" s="55">
        <v>0</v>
      </c>
      <c r="E21" s="56">
        <f t="shared" si="0"/>
        <v>0</v>
      </c>
      <c r="F21" s="57">
        <f t="shared" si="4"/>
        <v>0</v>
      </c>
      <c r="G21" s="58">
        <f t="shared" si="5"/>
        <v>0</v>
      </c>
      <c r="H21" s="28"/>
      <c r="I21" s="51"/>
      <c r="J21" s="51"/>
      <c r="K21" s="51"/>
      <c r="L21" s="51"/>
      <c r="M21" s="51"/>
      <c r="N21" s="58"/>
    </row>
    <row r="22" spans="1:14" s="16" customFormat="1" ht="14.25">
      <c r="A22" s="15"/>
      <c r="B22" s="56"/>
      <c r="C22" s="56"/>
      <c r="D22" s="56"/>
      <c r="E22" s="51"/>
      <c r="F22" s="57"/>
      <c r="G22" s="54"/>
      <c r="H22" s="32"/>
      <c r="I22" s="56"/>
      <c r="J22" s="51"/>
      <c r="K22" s="56"/>
      <c r="L22" s="51"/>
      <c r="M22" s="56"/>
      <c r="N22" s="58"/>
    </row>
    <row r="23" spans="1:14" s="16" customFormat="1" ht="14.25">
      <c r="A23" s="15"/>
      <c r="B23" s="56"/>
      <c r="C23" s="56"/>
      <c r="D23" s="56"/>
      <c r="E23" s="51"/>
      <c r="F23" s="57"/>
      <c r="G23" s="54"/>
      <c r="H23" s="32"/>
      <c r="I23" s="56"/>
      <c r="J23" s="51"/>
      <c r="K23" s="56"/>
      <c r="L23" s="51"/>
      <c r="M23" s="56"/>
      <c r="N23" s="58"/>
    </row>
    <row r="24" spans="1:14" s="16" customFormat="1" ht="14.25" hidden="1">
      <c r="A24" s="5"/>
      <c r="B24" s="56"/>
      <c r="C24" s="56"/>
      <c r="D24" s="56"/>
      <c r="E24" s="51"/>
      <c r="F24" s="57"/>
      <c r="G24" s="54"/>
      <c r="H24" s="32"/>
      <c r="I24" s="56"/>
      <c r="J24" s="51"/>
      <c r="K24" s="56"/>
      <c r="L24" s="51"/>
      <c r="M24" s="56"/>
      <c r="N24" s="58"/>
    </row>
    <row r="25" spans="1:14" s="16" customFormat="1" ht="14.25">
      <c r="A25" s="4"/>
      <c r="B25" s="51"/>
      <c r="C25" s="56"/>
      <c r="D25" s="51"/>
      <c r="E25" s="51"/>
      <c r="F25" s="52"/>
      <c r="G25" s="54"/>
      <c r="H25" s="32"/>
      <c r="I25" s="56"/>
      <c r="J25" s="51"/>
      <c r="K25" s="56"/>
      <c r="L25" s="51"/>
      <c r="M25" s="56"/>
      <c r="N25" s="58"/>
    </row>
    <row r="26" spans="1:14" s="16" customFormat="1" ht="14.25">
      <c r="A26" s="4"/>
      <c r="B26" s="51"/>
      <c r="C26" s="56"/>
      <c r="D26" s="51"/>
      <c r="E26" s="51"/>
      <c r="F26" s="52"/>
      <c r="G26" s="54"/>
      <c r="H26" s="32"/>
      <c r="I26" s="56"/>
      <c r="J26" s="51"/>
      <c r="K26" s="56"/>
      <c r="L26" s="51"/>
      <c r="M26" s="56"/>
      <c r="N26" s="58"/>
    </row>
    <row r="27" spans="1:14" s="16" customFormat="1" ht="14.25">
      <c r="A27" s="4"/>
      <c r="B27" s="51"/>
      <c r="C27" s="56"/>
      <c r="D27" s="51"/>
      <c r="E27" s="51"/>
      <c r="F27" s="52"/>
      <c r="G27" s="54"/>
      <c r="H27" s="32"/>
      <c r="I27" s="56"/>
      <c r="J27" s="51"/>
      <c r="K27" s="56"/>
      <c r="L27" s="51"/>
      <c r="M27" s="56"/>
      <c r="N27" s="58"/>
    </row>
    <row r="28" spans="1:14" s="16" customFormat="1" ht="14.25">
      <c r="A28" s="4"/>
      <c r="B28" s="51"/>
      <c r="C28" s="56"/>
      <c r="D28" s="51"/>
      <c r="E28" s="51"/>
      <c r="F28" s="52"/>
      <c r="G28" s="54"/>
      <c r="H28" s="32"/>
      <c r="I28" s="56"/>
      <c r="J28" s="51"/>
      <c r="K28" s="56"/>
      <c r="L28" s="51"/>
      <c r="M28" s="56"/>
      <c r="N28" s="58"/>
    </row>
    <row r="29" spans="1:14" s="16" customFormat="1" ht="14.25">
      <c r="A29" s="4"/>
      <c r="B29" s="51"/>
      <c r="C29" s="56"/>
      <c r="D29" s="51"/>
      <c r="E29" s="51"/>
      <c r="F29" s="52"/>
      <c r="G29" s="54"/>
      <c r="H29" s="32"/>
      <c r="I29" s="56"/>
      <c r="J29" s="51"/>
      <c r="K29" s="56"/>
      <c r="L29" s="51"/>
      <c r="M29" s="56"/>
      <c r="N29" s="58"/>
    </row>
    <row r="30" spans="1:14" s="16" customFormat="1" ht="14.25">
      <c r="A30" s="4"/>
      <c r="B30" s="51"/>
      <c r="C30" s="56"/>
      <c r="D30" s="51"/>
      <c r="E30" s="51"/>
      <c r="F30" s="52"/>
      <c r="G30" s="54"/>
      <c r="H30" s="32"/>
      <c r="I30" s="56"/>
      <c r="J30" s="51"/>
      <c r="K30" s="56"/>
      <c r="L30" s="51"/>
      <c r="M30" s="56"/>
      <c r="N30" s="58"/>
    </row>
    <row r="31" spans="1:14" s="16" customFormat="1" ht="14.25">
      <c r="A31" s="5"/>
      <c r="B31" s="56"/>
      <c r="C31" s="56"/>
      <c r="D31" s="56"/>
      <c r="E31" s="51"/>
      <c r="F31" s="57"/>
      <c r="G31" s="54"/>
      <c r="H31" s="32"/>
      <c r="I31" s="56"/>
      <c r="J31" s="51"/>
      <c r="K31" s="56"/>
      <c r="L31" s="51"/>
      <c r="M31" s="56"/>
      <c r="N31" s="58"/>
    </row>
    <row r="32" spans="1:14" s="16" customFormat="1" ht="18" customHeight="1" thickBot="1">
      <c r="A32" s="18" t="s">
        <v>47</v>
      </c>
      <c r="B32" s="59">
        <f>B6</f>
        <v>0</v>
      </c>
      <c r="C32" s="60">
        <f t="shared" si="7"/>
        <v>0</v>
      </c>
      <c r="D32" s="59">
        <f>D6</f>
        <v>6749926576</v>
      </c>
      <c r="E32" s="60">
        <f>IF(D$32&gt;0,(D32/D$32)*100,0)</f>
        <v>100</v>
      </c>
      <c r="F32" s="59">
        <f>F6</f>
        <v>-6749926576</v>
      </c>
      <c r="G32" s="61">
        <f t="shared" si="5"/>
        <v>100</v>
      </c>
      <c r="H32" s="36" t="s">
        <v>47</v>
      </c>
      <c r="I32" s="64">
        <f>I6+I14</f>
        <v>0</v>
      </c>
      <c r="J32" s="60">
        <f>IF(I$6&gt;0,(I32/I$6)*100,0)</f>
        <v>0</v>
      </c>
      <c r="K32" s="64">
        <f>K6+K14</f>
        <v>6749926576</v>
      </c>
      <c r="L32" s="60">
        <f>IF(K$32&gt;0,(K32/K$32)*100,0)</f>
        <v>100</v>
      </c>
      <c r="M32" s="60">
        <f>M6+M14</f>
        <v>-6749926576</v>
      </c>
      <c r="N32" s="61">
        <f>ABS(IF(K32=0,0,(M32/K32)*100))</f>
        <v>100</v>
      </c>
    </row>
    <row r="33" spans="1:14" s="16" customFormat="1" ht="45" customHeight="1">
      <c r="A33" s="105" t="s">
        <v>122</v>
      </c>
      <c r="B33" s="106"/>
      <c r="C33" s="106"/>
      <c r="D33" s="106"/>
      <c r="E33" s="106"/>
      <c r="F33" s="106"/>
      <c r="G33" s="106"/>
      <c r="H33" s="107" t="s">
        <v>121</v>
      </c>
      <c r="I33" s="106"/>
      <c r="J33" s="106"/>
      <c r="K33" s="106"/>
      <c r="L33" s="106"/>
      <c r="M33" s="106"/>
      <c r="N33" s="106"/>
    </row>
    <row r="34" spans="1:14" ht="21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</sheetData>
  <sheetProtection/>
  <mergeCells count="13">
    <mergeCell ref="C1:G1"/>
    <mergeCell ref="F3:G3"/>
    <mergeCell ref="F4:G4"/>
    <mergeCell ref="H4:H5"/>
    <mergeCell ref="B4:C4"/>
    <mergeCell ref="A34:N34"/>
    <mergeCell ref="D4:E4"/>
    <mergeCell ref="A33:G33"/>
    <mergeCell ref="H33:N33"/>
    <mergeCell ref="I4:J4"/>
    <mergeCell ref="K4:L4"/>
    <mergeCell ref="M4:N4"/>
    <mergeCell ref="A4:A5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2007-05-16T04:05:59Z</cp:lastPrinted>
  <dcterms:created xsi:type="dcterms:W3CDTF">2006-12-18T01:30:37Z</dcterms:created>
  <dcterms:modified xsi:type="dcterms:W3CDTF">2007-05-16T04:06:01Z</dcterms:modified>
  <cp:category/>
  <cp:version/>
  <cp:contentType/>
  <cp:contentStatus/>
</cp:coreProperties>
</file>