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<sst xmlns="http://schemas.openxmlformats.org/spreadsheetml/2006/main" count="343" uniqueCount="243">
  <si>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</si>
  <si>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</si>
  <si>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</si>
  <si>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</si>
  <si>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</si>
  <si>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</si>
  <si>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</si>
  <si>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</si>
  <si>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</si>
  <si>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</si>
  <si>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</si>
  <si>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</si>
  <si>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</si>
  <si>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</si>
  <si>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</si>
  <si>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</si>
  <si>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</si>
  <si>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</si>
  <si>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</si>
  <si>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</si>
  <si>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</si>
  <si>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</si>
  <si>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</si>
  <si>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</si>
  <si>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</si>
  <si>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</si>
  <si>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</si>
  <si>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</si>
  <si>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</si>
  <si>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</si>
  <si>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</si>
  <si>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</si>
  <si>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</si>
  <si>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管制藥品管理局製藥工廠</t>
  </si>
  <si>
    <t>作業基金收支餘絀決算表</t>
  </si>
  <si>
    <r>
      <t xml:space="preserve"> 95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</si>
  <si>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</si>
  <si>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</si>
  <si>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</si>
  <si>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</si>
  <si>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</si>
  <si>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</si>
  <si>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</si>
  <si>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</si>
  <si>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</si>
  <si>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</si>
  <si>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</si>
  <si>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</si>
  <si>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</si>
  <si>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</si>
  <si>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</si>
  <si>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</si>
  <si>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</si>
  <si>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</si>
  <si>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</si>
  <si>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</si>
  <si>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</si>
  <si>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</si>
  <si>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</si>
  <si>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</si>
  <si>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</si>
  <si>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</si>
  <si>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</si>
  <si>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</si>
  <si>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</si>
  <si>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</si>
  <si>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</si>
  <si>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</si>
  <si>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</si>
  <si>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</si>
  <si>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</si>
  <si>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管制藥品管理局製藥工廠作業基金餘絀撥補決算表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</si>
  <si>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</si>
  <si>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</si>
  <si>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</si>
  <si>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</si>
  <si>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</si>
  <si>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</si>
  <si>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</si>
  <si>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</si>
  <si>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</si>
  <si>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</si>
  <si>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</si>
  <si>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</si>
  <si>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</si>
  <si>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</si>
  <si>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</si>
  <si>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</si>
  <si>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</si>
  <si>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</si>
  <si>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</si>
  <si>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</si>
  <si>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</si>
  <si>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</si>
  <si>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</si>
  <si>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</si>
  <si>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</si>
  <si>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</si>
  <si>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</si>
  <si>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</si>
  <si>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</si>
  <si>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</si>
  <si>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</si>
  <si>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管制藥品管理局製藥工廠作業基金現金流量決算表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</si>
  <si>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</si>
  <si>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</si>
  <si>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</si>
  <si>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</si>
  <si>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</si>
  <si>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</si>
  <si>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</si>
  <si>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</si>
  <si>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</si>
  <si>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</si>
  <si>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</si>
  <si>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</si>
  <si>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</si>
  <si>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</si>
  <si>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</si>
  <si>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</si>
  <si>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</si>
  <si>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</si>
  <si>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</si>
  <si>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</si>
  <si>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</si>
  <si>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</si>
  <si>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</si>
  <si>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</si>
  <si>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</si>
  <si>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</si>
  <si>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</si>
  <si>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</si>
  <si>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</si>
  <si>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</si>
  <si>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</si>
  <si>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</si>
  <si>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</si>
  <si>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</si>
  <si>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</si>
  <si>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</si>
  <si>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</si>
  <si>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</si>
  <si>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</si>
  <si>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</si>
  <si>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</si>
  <si>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</si>
  <si>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</si>
  <si>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</si>
  <si>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</si>
  <si>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</si>
  <si>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</si>
  <si>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</si>
  <si>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</si>
  <si>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</si>
  <si>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</si>
  <si>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</si>
  <si>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</si>
  <si>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</si>
  <si>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</si>
  <si>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</si>
  <si>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</si>
  <si>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</si>
  <si>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</si>
  <si>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</si>
  <si>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</si>
  <si>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</si>
  <si>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</si>
  <si>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</si>
  <si>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</si>
  <si>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</si>
  <si>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</si>
  <si>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</si>
  <si>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</si>
  <si>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</si>
  <si>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</si>
  <si>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</si>
  <si>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</si>
  <si>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</si>
  <si>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</si>
  <si>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</si>
  <si>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</si>
  <si>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</si>
  <si>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</si>
  <si>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</si>
  <si>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</si>
  <si>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</si>
  <si>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</si>
  <si>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</si>
  <si>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</si>
  <si>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</si>
  <si>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</si>
  <si>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</si>
  <si>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</si>
  <si>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</si>
  <si>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</si>
  <si>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</si>
  <si>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</si>
  <si>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</si>
  <si>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</si>
  <si>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</si>
  <si>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</si>
  <si>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</si>
  <si>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</si>
  <si>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</si>
  <si>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</si>
  <si>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</si>
  <si>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</si>
  <si>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</si>
  <si>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</si>
  <si>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</si>
  <si>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</si>
  <si>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</si>
  <si>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</si>
  <si>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</si>
  <si>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</si>
  <si>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</si>
  <si>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</si>
  <si>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</si>
  <si>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</si>
  <si>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</si>
  <si>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</si>
  <si>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管制藥品管理局製藥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</si>
  <si>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</si>
  <si>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</si>
  <si>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</si>
  <si>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</si>
  <si>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</si>
  <si>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</si>
  <si>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註:信託代理與保證資產(負債)性質科目，本年度決算為285,250元，上年度決算為0元。</t>
  </si>
  <si>
    <t>工廠作業基金平衡表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</si>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</sst>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5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19"/>
      <color indexed="12"/>
      <name val="華康特粗明體"/>
      <family val="3"/>
    </font>
    <font>
      <b/>
      <sz val="22"/>
      <name val="華康粗明體"/>
      <family val="3"/>
    </font>
    <font>
      <b/>
      <sz val="13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0"/>
      <color indexed="37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color indexed="56"/>
      <name val="Times New Roman"/>
      <family val="1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10"/>
      <color indexed="16"/>
      <name val="華康中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9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1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42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4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5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6" fillId="0" borderId="5" xfId="20" applyNumberFormat="1" applyFont="1" applyFill="1" applyBorder="1" applyAlignment="1" applyProtection="1">
      <alignment horizontal="right" vertical="center"/>
      <protection/>
    </xf>
    <xf numFmtId="185" fontId="46" fillId="0" borderId="12" xfId="20" applyNumberFormat="1" applyFont="1" applyFill="1" applyBorder="1" applyAlignment="1" applyProtection="1">
      <alignment horizontal="right" vertical="center"/>
      <protection/>
    </xf>
    <xf numFmtId="195" fontId="46" fillId="0" borderId="5" xfId="20" applyNumberFormat="1" applyFont="1" applyFill="1" applyBorder="1" applyAlignment="1" applyProtection="1">
      <alignment horizontal="right" vertical="center"/>
      <protection/>
    </xf>
    <xf numFmtId="185" fontId="46" fillId="0" borderId="5" xfId="20" applyNumberFormat="1" applyFont="1" applyFill="1" applyBorder="1" applyAlignment="1" applyProtection="1">
      <alignment horizontal="right" vertical="center"/>
      <protection/>
    </xf>
    <xf numFmtId="0" fontId="46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6" fillId="0" borderId="5" xfId="20" applyNumberFormat="1" applyFont="1" applyFill="1" applyBorder="1" applyAlignment="1" applyProtection="1">
      <alignment horizontal="right" vertical="center"/>
      <protection locked="0"/>
    </xf>
    <xf numFmtId="185" fontId="46" fillId="0" borderId="12" xfId="20" applyNumberFormat="1" applyFont="1" applyFill="1" applyBorder="1" applyAlignment="1" applyProtection="1">
      <alignment horizontal="right" vertical="center"/>
      <protection locked="0"/>
    </xf>
    <xf numFmtId="186" fontId="46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7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8" fillId="0" borderId="7" xfId="20" applyFont="1" applyFill="1" applyBorder="1" applyAlignment="1" applyProtection="1">
      <alignment horizontal="distributed" vertical="center"/>
      <protection/>
    </xf>
    <xf numFmtId="0" fontId="49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6" fillId="0" borderId="8" xfId="20" applyNumberFormat="1" applyFont="1" applyFill="1" applyBorder="1" applyAlignment="1" applyProtection="1">
      <alignment vertical="center"/>
      <protection/>
    </xf>
    <xf numFmtId="185" fontId="46" fillId="0" borderId="10" xfId="20" applyNumberFormat="1" applyFont="1" applyFill="1" applyBorder="1" applyAlignment="1" applyProtection="1">
      <alignment vertical="center"/>
      <protection/>
    </xf>
    <xf numFmtId="195" fontId="46" fillId="0" borderId="8" xfId="20" applyNumberFormat="1" applyFont="1" applyFill="1" applyBorder="1" applyAlignment="1" applyProtection="1">
      <alignment vertical="center"/>
      <protection/>
    </xf>
    <xf numFmtId="185" fontId="46" fillId="0" borderId="8" xfId="20" applyNumberFormat="1" applyFont="1" applyFill="1" applyBorder="1" applyAlignment="1" applyProtection="1">
      <alignment vertical="center"/>
      <protection/>
    </xf>
    <xf numFmtId="186" fontId="46" fillId="0" borderId="7" xfId="20" applyNumberFormat="1" applyFont="1" applyFill="1" applyBorder="1" applyAlignment="1" applyProtection="1">
      <alignment vertical="center"/>
      <protection/>
    </xf>
    <xf numFmtId="0" fontId="48" fillId="0" borderId="0" xfId="20" applyFont="1" applyFill="1" applyAlignment="1" applyProtection="1">
      <alignment vertical="center"/>
      <protection/>
    </xf>
    <xf numFmtId="0" fontId="49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8" fillId="0" borderId="0" xfId="20" applyFont="1" applyFill="1" applyProtection="1">
      <alignment/>
      <protection/>
    </xf>
    <xf numFmtId="0" fontId="49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9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8" fillId="0" borderId="0" xfId="20" applyFont="1" applyFill="1">
      <alignment/>
      <protection/>
    </xf>
    <xf numFmtId="0" fontId="49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6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1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42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51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52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184" fontId="53" fillId="0" borderId="5" xfId="21" applyNumberFormat="1" applyFont="1" applyFill="1" applyBorder="1" applyAlignment="1" applyProtection="1">
      <alignment horizontal="right" vertical="center"/>
      <protection locked="0"/>
    </xf>
    <xf numFmtId="185" fontId="53" fillId="0" borderId="5" xfId="21" applyNumberFormat="1" applyFont="1" applyFill="1" applyBorder="1" applyAlignment="1" applyProtection="1">
      <alignment horizontal="right" vertical="center"/>
      <protection/>
    </xf>
    <xf numFmtId="0" fontId="51" fillId="0" borderId="0" xfId="21" applyFont="1" applyFill="1" applyAlignment="1" applyProtection="1">
      <alignment horizontal="distributed" vertical="center"/>
      <protection/>
    </xf>
    <xf numFmtId="0" fontId="6" fillId="0" borderId="12" xfId="21" applyFont="1" applyFill="1" applyBorder="1" applyAlignment="1" applyProtection="1">
      <alignment vertical="center"/>
      <protection/>
    </xf>
    <xf numFmtId="0" fontId="51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4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4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5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8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6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7" fillId="0" borderId="0" xfId="22" applyFont="1" applyFill="1" applyAlignment="1" applyProtection="1">
      <alignment horizontal="right" vertical="center"/>
      <protection/>
    </xf>
    <xf numFmtId="0" fontId="58" fillId="0" borderId="0" xfId="22" applyFont="1" applyFill="1" applyAlignment="1" applyProtection="1">
      <alignment horizontal="right" vertical="center"/>
      <protection/>
    </xf>
    <xf numFmtId="0" fontId="59" fillId="0" borderId="0" xfId="22" applyFont="1" applyFill="1" applyAlignment="1" applyProtection="1">
      <alignment vertical="center"/>
      <protection/>
    </xf>
    <xf numFmtId="41" fontId="60" fillId="0" borderId="0" xfId="24" applyFont="1" applyFill="1" applyAlignment="1" applyProtection="1">
      <alignment vertical="center"/>
      <protection/>
    </xf>
    <xf numFmtId="41" fontId="60" fillId="0" borderId="0" xfId="24" applyFont="1" applyFill="1" applyAlignment="1" applyProtection="1">
      <alignment horizontal="centerContinuous" vertical="center"/>
      <protection/>
    </xf>
    <xf numFmtId="41" fontId="61" fillId="0" borderId="0" xfId="24" applyFont="1" applyFill="1" applyAlignment="1" applyProtection="1">
      <alignment horizontal="centerContinuous" vertical="center"/>
      <protection/>
    </xf>
    <xf numFmtId="179" fontId="60" fillId="0" borderId="0" xfId="24" applyNumberFormat="1" applyFont="1" applyFill="1" applyAlignment="1" applyProtection="1">
      <alignment horizontal="centerContinuous" vertical="center"/>
      <protection/>
    </xf>
    <xf numFmtId="180" fontId="60" fillId="0" borderId="0" xfId="24" applyNumberFormat="1" applyFont="1" applyFill="1" applyAlignment="1" applyProtection="1" quotePrefix="1">
      <alignment horizontal="centerContinuous" vertical="center"/>
      <protection/>
    </xf>
    <xf numFmtId="0" fontId="62" fillId="0" borderId="0" xfId="22" applyFont="1" applyFill="1" applyAlignment="1" applyProtection="1">
      <alignment horizontal="right"/>
      <protection/>
    </xf>
    <xf numFmtId="0" fontId="60" fillId="0" borderId="0" xfId="22" applyFont="1" applyFill="1" applyAlignment="1" applyProtection="1">
      <alignment horizontal="right" vertical="center"/>
      <protection/>
    </xf>
    <xf numFmtId="0" fontId="63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7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42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5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5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5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6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7" fillId="0" borderId="0" xfId="22" applyFont="1" applyFill="1" applyBorder="1" applyAlignment="1" applyProtection="1" quotePrefix="1">
      <alignment horizontal="left" vertical="center"/>
      <protection/>
    </xf>
    <xf numFmtId="0" fontId="56" fillId="0" borderId="5" xfId="22" applyFont="1" applyFill="1" applyBorder="1" applyAlignment="1" applyProtection="1">
      <alignment horizontal="left" vertical="center"/>
      <protection/>
    </xf>
    <xf numFmtId="179" fontId="67" fillId="0" borderId="5" xfId="22" applyNumberFormat="1" applyFont="1" applyFill="1" applyBorder="1" applyAlignment="1" applyProtection="1" quotePrefix="1">
      <alignment horizontal="center" vertical="center"/>
      <protection/>
    </xf>
    <xf numFmtId="179" fontId="67" fillId="0" borderId="5" xfId="22" applyNumberFormat="1" applyFont="1" applyFill="1" applyBorder="1" applyAlignment="1" applyProtection="1">
      <alignment horizontal="center" vertical="center"/>
      <protection/>
    </xf>
    <xf numFmtId="184" fontId="45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7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8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8" fillId="0" borderId="0" xfId="22" applyFont="1" applyFill="1" applyBorder="1" applyAlignment="1" applyProtection="1">
      <alignment vertical="center"/>
      <protection/>
    </xf>
    <xf numFmtId="0" fontId="68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9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9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70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73" fillId="0" borderId="0" xfId="22" applyFont="1" applyFill="1" applyAlignment="1" applyProtection="1">
      <alignment vertical="center"/>
      <protection/>
    </xf>
    <xf numFmtId="41" fontId="74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70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8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5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 wrapText="1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6" fillId="0" borderId="0" xfId="22" applyFont="1" applyFill="1" applyAlignment="1">
      <alignment horizontal="right"/>
      <protection/>
    </xf>
    <xf numFmtId="0" fontId="77" fillId="0" borderId="0" xfId="22" applyFont="1" applyFill="1" applyAlignment="1" applyProtection="1">
      <alignment horizontal="left" vertical="center"/>
      <protection/>
    </xf>
    <xf numFmtId="0" fontId="78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60" fillId="0" borderId="0" xfId="22" applyFont="1" applyFill="1" applyAlignment="1" applyProtection="1">
      <alignment horizontal="left"/>
      <protection/>
    </xf>
    <xf numFmtId="0" fontId="60" fillId="0" borderId="0" xfId="22" applyFont="1" applyFill="1" applyAlignment="1">
      <alignment horizontal="right"/>
      <protection/>
    </xf>
    <xf numFmtId="0" fontId="79" fillId="0" borderId="0" xfId="22" applyFont="1" applyFill="1" applyAlignment="1" applyProtection="1">
      <alignment horizontal="left" vertical="center"/>
      <protection/>
    </xf>
    <xf numFmtId="0" fontId="63" fillId="0" borderId="23" xfId="22" applyFont="1" applyFill="1" applyBorder="1" applyAlignment="1" applyProtection="1">
      <alignment horizontal="right" vertical="center"/>
      <protection/>
    </xf>
    <xf numFmtId="0" fontId="64" fillId="0" borderId="0" xfId="22" applyFont="1" applyFill="1" applyAlignment="1" applyProtection="1">
      <alignment horizontal="left" vertical="center"/>
      <protection/>
    </xf>
    <xf numFmtId="0" fontId="55" fillId="0" borderId="0" xfId="22" applyFont="1" applyFill="1" applyAlignment="1">
      <alignment horizontal="right"/>
      <protection/>
    </xf>
    <xf numFmtId="0" fontId="42" fillId="0" borderId="0" xfId="22" applyFont="1" applyFill="1" applyAlignment="1" applyProtection="1">
      <alignment horizontal="left" vertical="center"/>
      <protection/>
    </xf>
    <xf numFmtId="0" fontId="65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81" fillId="0" borderId="5" xfId="22" applyFont="1" applyFill="1" applyBorder="1" applyAlignment="1" applyProtection="1" quotePrefix="1">
      <alignment horizontal="distributed" vertical="center"/>
      <protection/>
    </xf>
    <xf numFmtId="0" fontId="82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81" fillId="0" borderId="5" xfId="22" applyFont="1" applyFill="1" applyBorder="1" applyAlignment="1" applyProtection="1">
      <alignment vertical="center"/>
      <protection/>
    </xf>
    <xf numFmtId="0" fontId="82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8" fillId="0" borderId="7" xfId="22" applyFont="1" applyFill="1" applyBorder="1" applyAlignment="1" applyProtection="1">
      <alignment vertical="center"/>
      <protection/>
    </xf>
    <xf numFmtId="0" fontId="68" fillId="0" borderId="8" xfId="22" applyFont="1" applyFill="1" applyBorder="1" applyAlignment="1" applyProtection="1">
      <alignment vertical="center"/>
      <protection/>
    </xf>
    <xf numFmtId="0" fontId="48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83" fillId="0" borderId="0" xfId="22" applyFont="1" applyFill="1" applyAlignment="1">
      <alignment vertical="center"/>
      <protection/>
    </xf>
    <xf numFmtId="179" fontId="70" fillId="0" borderId="0" xfId="22" applyNumberFormat="1" applyFont="1" applyFill="1" applyAlignment="1">
      <alignment vertical="center"/>
      <protection/>
    </xf>
    <xf numFmtId="179" fontId="84" fillId="0" borderId="0" xfId="22" applyNumberFormat="1" applyFont="1" applyFill="1" applyAlignment="1">
      <alignment vertical="center"/>
      <protection/>
    </xf>
    <xf numFmtId="180" fontId="70" fillId="0" borderId="0" xfId="22" applyNumberFormat="1" applyFont="1" applyFill="1" applyAlignment="1">
      <alignment vertical="center"/>
      <protection/>
    </xf>
    <xf numFmtId="0" fontId="70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8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83" fillId="0" borderId="0" xfId="22" applyFont="1" applyFill="1">
      <alignment/>
      <protection/>
    </xf>
    <xf numFmtId="179" fontId="70" fillId="0" borderId="0" xfId="22" applyNumberFormat="1" applyFont="1" applyFill="1">
      <alignment/>
      <protection/>
    </xf>
    <xf numFmtId="179" fontId="84" fillId="0" borderId="0" xfId="22" applyNumberFormat="1" applyFont="1" applyFill="1">
      <alignment/>
      <protection/>
    </xf>
    <xf numFmtId="180" fontId="70" fillId="0" borderId="0" xfId="22" applyNumberFormat="1" applyFont="1" applyFill="1">
      <alignment/>
      <protection/>
    </xf>
    <xf numFmtId="0" fontId="70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M55"/>
  <sheetViews>
    <sheetView showGridLines="0" zoomScale="60" zoomScaleNormal="60" workbookViewId="0" topLeftCell="A1">
      <selection activeCell="A1" sqref="A1:IV16384"/>
    </sheetView>
  </sheetViews>
  <sheetFormatPr defaultColWidth="9.00390625" defaultRowHeight="16.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42" customHeight="1">
      <c r="A1" s="1"/>
      <c r="B1" s="2"/>
      <c r="C1" s="3"/>
      <c r="D1" s="4"/>
    </row>
    <row r="2" spans="1:9" s="8" customFormat="1" ht="28.5" customHeight="1">
      <c r="A2" s="6" t="s">
        <v>33</v>
      </c>
      <c r="B2" s="6"/>
      <c r="C2" s="6"/>
      <c r="D2" s="6"/>
      <c r="E2" s="6"/>
      <c r="F2" s="6"/>
      <c r="G2" s="6"/>
      <c r="H2" s="6"/>
      <c r="I2" s="7" t="s">
        <v>34</v>
      </c>
    </row>
    <row r="3" spans="1:9" s="10" customFormat="1" ht="10.5" customHeight="1">
      <c r="A3" s="9"/>
      <c r="B3" s="9"/>
      <c r="C3" s="9"/>
      <c r="D3" s="9"/>
      <c r="G3" s="11"/>
      <c r="H3" s="12"/>
      <c r="I3" s="13"/>
    </row>
    <row r="4" spans="3:13" s="14" customFormat="1" ht="30" customHeight="1" thickBot="1">
      <c r="C4" s="15"/>
      <c r="D4" s="16"/>
      <c r="F4" s="17"/>
      <c r="G4" s="18"/>
      <c r="H4" s="19" t="s">
        <v>0</v>
      </c>
      <c r="I4" s="20" t="s">
        <v>35</v>
      </c>
      <c r="J4" s="17"/>
      <c r="M4" s="21" t="s">
        <v>1</v>
      </c>
    </row>
    <row r="5" spans="1:13" s="14" customFormat="1" ht="33" customHeight="1">
      <c r="A5" s="22" t="s">
        <v>36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37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38</v>
      </c>
      <c r="B7" s="39"/>
      <c r="C7" s="39"/>
      <c r="D7" s="40"/>
      <c r="E7" s="41">
        <f>SUM(E9:E17)</f>
        <v>418850000</v>
      </c>
      <c r="F7" s="41">
        <f>IF(E$7=0,0,E7/E$7*100)</f>
        <v>100</v>
      </c>
      <c r="G7" s="41">
        <f>SUM(G9:G17)</f>
        <v>426418972</v>
      </c>
      <c r="H7" s="42">
        <f>IF(G$7=0,0,G7/G$7*100)</f>
        <v>100</v>
      </c>
      <c r="I7" s="43">
        <f>SUM(I9:I17)</f>
        <v>0</v>
      </c>
      <c r="J7" s="41">
        <f>SUM(J9:J17)</f>
        <v>426418972</v>
      </c>
      <c r="K7" s="41">
        <f>IF(J$7=0,0,J7/J$7*100)</f>
        <v>100</v>
      </c>
      <c r="L7" s="43">
        <f>SUM(L9:L17)</f>
        <v>7568972</v>
      </c>
      <c r="M7" s="44">
        <f>ABS(IF(E7=0,0,(L7/E7)*100))</f>
        <v>1.81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/>
      <c r="F9" s="50">
        <f aca="true" t="shared" si="0" ref="F9:F17">IF(E$7=0,0,E9/E$7*100)</f>
        <v>0</v>
      </c>
      <c r="G9" s="56"/>
      <c r="H9" s="51">
        <f aca="true" t="shared" si="1" ref="H9:H17">IF(G$7=0,0,G9/G$7*100)</f>
        <v>0</v>
      </c>
      <c r="I9" s="57"/>
      <c r="J9" s="50">
        <f aca="true" t="shared" si="2" ref="J9:J17">G9+I9</f>
        <v>0</v>
      </c>
      <c r="K9" s="50">
        <f aca="true" t="shared" si="3" ref="K9:K17">IF(J$7=0,0,J9/J$7*100)</f>
        <v>0</v>
      </c>
      <c r="L9" s="52">
        <f aca="true" t="shared" si="4" ref="L9:L17">J9-E9</f>
        <v>0</v>
      </c>
      <c r="M9" s="58">
        <f aca="true" t="shared" si="5" ref="M9:M17">ABS(IF(E9=0,0,(L9/E9)*100))</f>
        <v>0</v>
      </c>
    </row>
    <row r="10" spans="1:13" s="2" customFormat="1" ht="17.25" customHeight="1">
      <c r="A10" s="46"/>
      <c r="B10" s="54" t="s">
        <v>8</v>
      </c>
      <c r="C10" s="55"/>
      <c r="D10" s="49"/>
      <c r="E10" s="56">
        <v>418850000</v>
      </c>
      <c r="F10" s="50">
        <f t="shared" si="0"/>
        <v>100</v>
      </c>
      <c r="G10" s="56">
        <v>426392972</v>
      </c>
      <c r="H10" s="51">
        <f t="shared" si="1"/>
        <v>99.99</v>
      </c>
      <c r="I10" s="57"/>
      <c r="J10" s="50">
        <f t="shared" si="2"/>
        <v>426392972</v>
      </c>
      <c r="K10" s="50">
        <f t="shared" si="3"/>
        <v>99.99</v>
      </c>
      <c r="L10" s="52">
        <f t="shared" si="4"/>
        <v>7542972</v>
      </c>
      <c r="M10" s="58">
        <f t="shared" si="5"/>
        <v>1.8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/>
      <c r="F12" s="50">
        <f t="shared" si="0"/>
        <v>0</v>
      </c>
      <c r="G12" s="56"/>
      <c r="H12" s="51">
        <f t="shared" si="1"/>
        <v>0</v>
      </c>
      <c r="I12" s="57"/>
      <c r="J12" s="50">
        <f t="shared" si="2"/>
        <v>0</v>
      </c>
      <c r="K12" s="50">
        <f t="shared" si="3"/>
        <v>0</v>
      </c>
      <c r="L12" s="52">
        <f t="shared" si="4"/>
        <v>0</v>
      </c>
      <c r="M12" s="58">
        <f t="shared" si="5"/>
        <v>0</v>
      </c>
    </row>
    <row r="13" spans="1:13" s="2" customFormat="1" ht="17.25" customHeight="1">
      <c r="A13" s="46"/>
      <c r="B13" s="54" t="s">
        <v>11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8">
        <f t="shared" si="5"/>
        <v>0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/>
      <c r="F17" s="50">
        <f t="shared" si="0"/>
        <v>0</v>
      </c>
      <c r="G17" s="56">
        <v>26000</v>
      </c>
      <c r="H17" s="51">
        <f t="shared" si="1"/>
        <v>0.01</v>
      </c>
      <c r="I17" s="57"/>
      <c r="J17" s="50">
        <f t="shared" si="2"/>
        <v>26000</v>
      </c>
      <c r="K17" s="50">
        <f t="shared" si="3"/>
        <v>0.01</v>
      </c>
      <c r="L17" s="52">
        <f t="shared" si="4"/>
        <v>26000</v>
      </c>
      <c r="M17" s="58">
        <f t="shared" si="5"/>
        <v>0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61" t="s">
        <v>16</v>
      </c>
      <c r="C19" s="62"/>
      <c r="D19" s="63"/>
      <c r="E19" s="41">
        <f>SUM(E21:E32)</f>
        <v>283420000</v>
      </c>
      <c r="F19" s="41">
        <f>IF(E$7=0,0,E19/E$7*100)</f>
        <v>67.67</v>
      </c>
      <c r="G19" s="41">
        <f>SUM(G21:G32)</f>
        <v>286126210.72</v>
      </c>
      <c r="H19" s="42">
        <f>IF(G$7=0,0,G19/G$7*100)</f>
        <v>67.1</v>
      </c>
      <c r="I19" s="43">
        <f>SUM(I21:I32)</f>
        <v>0</v>
      </c>
      <c r="J19" s="41">
        <f>SUM(J21:J32)</f>
        <v>286126210.72</v>
      </c>
      <c r="K19" s="41">
        <f>IF(J$7=0,0,J19/J$7*100)</f>
        <v>67.1</v>
      </c>
      <c r="L19" s="43">
        <f>SUM(L21:L32)</f>
        <v>2706210.72</v>
      </c>
      <c r="M19" s="44">
        <f>ABS(IF(E19=0,0,(L19/E19)*100))</f>
        <v>0.95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17</v>
      </c>
      <c r="C21" s="55"/>
      <c r="D21" s="49"/>
      <c r="E21" s="56"/>
      <c r="F21" s="50">
        <f aca="true" t="shared" si="6" ref="F21:F32">IF(E$7=0,0,E21/E$7*100)</f>
        <v>0</v>
      </c>
      <c r="G21" s="56"/>
      <c r="H21" s="51">
        <f aca="true" t="shared" si="7" ref="H21:H32">IF(G$7=0,0,G21/G$7*100)</f>
        <v>0</v>
      </c>
      <c r="I21" s="57"/>
      <c r="J21" s="50">
        <f aca="true" t="shared" si="8" ref="J21:J32">G21+I21</f>
        <v>0</v>
      </c>
      <c r="K21" s="50">
        <f aca="true" t="shared" si="9" ref="K21:K32">IF(J$7=0,0,J21/J$7*100)</f>
        <v>0</v>
      </c>
      <c r="L21" s="52">
        <f aca="true" t="shared" si="10" ref="L21:L32">J21-E21</f>
        <v>0</v>
      </c>
      <c r="M21" s="58">
        <f aca="true" t="shared" si="11" ref="M21:M32">ABS(IF(E21=0,0,(L21/E21)*100))</f>
        <v>0</v>
      </c>
    </row>
    <row r="22" spans="1:13" s="2" customFormat="1" ht="17.25" customHeight="1">
      <c r="A22" s="46"/>
      <c r="B22" s="54" t="s">
        <v>18</v>
      </c>
      <c r="C22" s="55"/>
      <c r="D22" s="49"/>
      <c r="E22" s="56">
        <v>275208000</v>
      </c>
      <c r="F22" s="50">
        <f t="shared" si="6"/>
        <v>65.71</v>
      </c>
      <c r="G22" s="56">
        <v>278590597.02</v>
      </c>
      <c r="H22" s="51">
        <f t="shared" si="7"/>
        <v>65.33</v>
      </c>
      <c r="I22" s="57"/>
      <c r="J22" s="50">
        <f t="shared" si="8"/>
        <v>278590597.02</v>
      </c>
      <c r="K22" s="50">
        <f t="shared" si="9"/>
        <v>65.33</v>
      </c>
      <c r="L22" s="52">
        <f t="shared" si="10"/>
        <v>3382597.02</v>
      </c>
      <c r="M22" s="58">
        <f t="shared" si="11"/>
        <v>1.23</v>
      </c>
    </row>
    <row r="23" spans="1:13" s="2" customFormat="1" ht="17.25" customHeight="1">
      <c r="A23" s="46"/>
      <c r="B23" s="54" t="s">
        <v>19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20</v>
      </c>
      <c r="C24" s="55"/>
      <c r="D24" s="49"/>
      <c r="E24" s="56"/>
      <c r="F24" s="50">
        <f t="shared" si="6"/>
        <v>0</v>
      </c>
      <c r="G24" s="56"/>
      <c r="H24" s="51">
        <f t="shared" si="7"/>
        <v>0</v>
      </c>
      <c r="I24" s="57"/>
      <c r="J24" s="50">
        <f t="shared" si="8"/>
        <v>0</v>
      </c>
      <c r="K24" s="50">
        <f t="shared" si="9"/>
        <v>0</v>
      </c>
      <c r="L24" s="52">
        <f t="shared" si="10"/>
        <v>0</v>
      </c>
      <c r="M24" s="58">
        <f t="shared" si="11"/>
        <v>0</v>
      </c>
    </row>
    <row r="25" spans="1:13" s="2" customFormat="1" ht="17.25" customHeight="1">
      <c r="A25" s="46"/>
      <c r="B25" s="54" t="s">
        <v>21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22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23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24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25</v>
      </c>
      <c r="C29" s="55"/>
      <c r="D29" s="49"/>
      <c r="E29" s="56">
        <v>4022000</v>
      </c>
      <c r="F29" s="50">
        <f t="shared" si="6"/>
        <v>0.96</v>
      </c>
      <c r="G29" s="56">
        <v>3959858.3</v>
      </c>
      <c r="H29" s="51">
        <f t="shared" si="7"/>
        <v>0.93</v>
      </c>
      <c r="I29" s="57"/>
      <c r="J29" s="50">
        <f t="shared" si="8"/>
        <v>3959858.3</v>
      </c>
      <c r="K29" s="50">
        <f t="shared" si="9"/>
        <v>0.93</v>
      </c>
      <c r="L29" s="52">
        <f t="shared" si="10"/>
        <v>-62141.7</v>
      </c>
      <c r="M29" s="58">
        <f t="shared" si="11"/>
        <v>1.55</v>
      </c>
    </row>
    <row r="30" spans="1:13" s="2" customFormat="1" ht="17.25" customHeight="1">
      <c r="A30" s="46"/>
      <c r="B30" s="54" t="s">
        <v>26</v>
      </c>
      <c r="C30" s="55"/>
      <c r="D30" s="49"/>
      <c r="E30" s="56">
        <v>533000</v>
      </c>
      <c r="F30" s="50">
        <f t="shared" si="6"/>
        <v>0.13</v>
      </c>
      <c r="G30" s="56">
        <v>432128</v>
      </c>
      <c r="H30" s="51">
        <f t="shared" si="7"/>
        <v>0.1</v>
      </c>
      <c r="I30" s="57"/>
      <c r="J30" s="50">
        <f t="shared" si="8"/>
        <v>432128</v>
      </c>
      <c r="K30" s="50">
        <f t="shared" si="9"/>
        <v>0.1</v>
      </c>
      <c r="L30" s="52">
        <f t="shared" si="10"/>
        <v>-100872</v>
      </c>
      <c r="M30" s="58">
        <f t="shared" si="11"/>
        <v>18.93</v>
      </c>
    </row>
    <row r="31" spans="1:13" s="2" customFormat="1" ht="17.25" customHeight="1">
      <c r="A31" s="46"/>
      <c r="B31" s="54" t="s">
        <v>27</v>
      </c>
      <c r="C31" s="55"/>
      <c r="D31" s="49"/>
      <c r="E31" s="56">
        <v>3657000</v>
      </c>
      <c r="F31" s="50">
        <f t="shared" si="6"/>
        <v>0.87</v>
      </c>
      <c r="G31" s="56">
        <v>3143627.4</v>
      </c>
      <c r="H31" s="51">
        <f t="shared" si="7"/>
        <v>0.74</v>
      </c>
      <c r="I31" s="57"/>
      <c r="J31" s="50">
        <f t="shared" si="8"/>
        <v>3143627.4</v>
      </c>
      <c r="K31" s="50">
        <f t="shared" si="9"/>
        <v>0.74</v>
      </c>
      <c r="L31" s="52">
        <f t="shared" si="10"/>
        <v>-513372.6</v>
      </c>
      <c r="M31" s="58">
        <f t="shared" si="11"/>
        <v>14.04</v>
      </c>
    </row>
    <row r="32" spans="1:13" s="2" customFormat="1" ht="17.25" customHeight="1">
      <c r="A32" s="46"/>
      <c r="B32" s="54" t="s">
        <v>28</v>
      </c>
      <c r="C32" s="55"/>
      <c r="D32" s="49"/>
      <c r="E32" s="56"/>
      <c r="F32" s="50">
        <f t="shared" si="6"/>
        <v>0</v>
      </c>
      <c r="G32" s="56"/>
      <c r="H32" s="51">
        <f t="shared" si="7"/>
        <v>0</v>
      </c>
      <c r="I32" s="57"/>
      <c r="J32" s="50">
        <f t="shared" si="8"/>
        <v>0</v>
      </c>
      <c r="K32" s="50">
        <f t="shared" si="9"/>
        <v>0</v>
      </c>
      <c r="L32" s="52">
        <f t="shared" si="10"/>
        <v>0</v>
      </c>
      <c r="M32" s="58">
        <f t="shared" si="11"/>
        <v>0</v>
      </c>
    </row>
    <row r="33" spans="1:13" s="2" customFormat="1" ht="6" customHeight="1">
      <c r="A33" s="46"/>
      <c r="B33" s="64"/>
      <c r="C33" s="65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135430000</v>
      </c>
      <c r="F34" s="41">
        <f>IF(E$7=0,0,E34/E$7*100)</f>
        <v>32.33</v>
      </c>
      <c r="G34" s="41">
        <f>G7-G19</f>
        <v>140292761.28</v>
      </c>
      <c r="H34" s="42">
        <f>IF(G$7=0,0,G34/G$7*100)</f>
        <v>32.9</v>
      </c>
      <c r="I34" s="43">
        <f>I7-I19</f>
        <v>0</v>
      </c>
      <c r="J34" s="41">
        <f>J7-J19</f>
        <v>140292761.28</v>
      </c>
      <c r="K34" s="41">
        <f>IF(J$7=0,0,J34/J$7*100)</f>
        <v>32.9</v>
      </c>
      <c r="L34" s="43">
        <f>L7-L19</f>
        <v>4862761.28</v>
      </c>
      <c r="M34" s="44">
        <f>ABS(IF(E34=0,0,(L34/E34)*100))</f>
        <v>3.59</v>
      </c>
    </row>
    <row r="35" spans="1:13" s="2" customFormat="1" ht="6" customHeight="1">
      <c r="A35" s="46"/>
      <c r="B35" s="66"/>
      <c r="C35" s="67"/>
      <c r="D35" s="68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2740000</v>
      </c>
      <c r="F36" s="41">
        <f>IF(E$7=0,0,E36/E$7*100)</f>
        <v>0.65</v>
      </c>
      <c r="G36" s="41">
        <f>SUM(G38:G39)</f>
        <v>4949607.6</v>
      </c>
      <c r="H36" s="42">
        <f>IF(G$7=0,0,G36/G$7*100)</f>
        <v>1.16</v>
      </c>
      <c r="I36" s="43">
        <f>SUM(I38:I39)</f>
        <v>0</v>
      </c>
      <c r="J36" s="41">
        <f>SUM(J38:J39)</f>
        <v>4949607.6</v>
      </c>
      <c r="K36" s="41">
        <f>IF(J$7=0,0,J36/J$7*100)</f>
        <v>1.16</v>
      </c>
      <c r="L36" s="43">
        <f>SUM(L38:L39)</f>
        <v>2209607.6</v>
      </c>
      <c r="M36" s="44">
        <f>ABS(IF(E36=0,0,(L36/E36)*100))</f>
        <v>80.64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29</v>
      </c>
      <c r="C38" s="55"/>
      <c r="D38" s="49"/>
      <c r="E38" s="56">
        <v>1890000</v>
      </c>
      <c r="F38" s="50">
        <f>IF(E$7=0,0,E38/E$7*100)</f>
        <v>0.45</v>
      </c>
      <c r="G38" s="56">
        <v>2666296</v>
      </c>
      <c r="H38" s="51">
        <f>IF(G$7=0,0,G38/G$7*100)</f>
        <v>0.63</v>
      </c>
      <c r="I38" s="57"/>
      <c r="J38" s="50">
        <f>G38+I38</f>
        <v>2666296</v>
      </c>
      <c r="K38" s="50">
        <f>IF(J$7=0,0,J38/J$7*100)</f>
        <v>0.63</v>
      </c>
      <c r="L38" s="52">
        <f>J38-E38</f>
        <v>776296</v>
      </c>
      <c r="M38" s="58">
        <f>ABS(IF(E38=0,0,(L38/E38)*100))</f>
        <v>41.07</v>
      </c>
    </row>
    <row r="39" spans="1:13" s="2" customFormat="1" ht="17.25" customHeight="1">
      <c r="A39" s="46"/>
      <c r="B39" s="54" t="s">
        <v>30</v>
      </c>
      <c r="C39" s="55"/>
      <c r="D39" s="49"/>
      <c r="E39" s="56">
        <v>850000</v>
      </c>
      <c r="F39" s="50">
        <f>IF(E$7=0,0,E39/E$7*100)</f>
        <v>0.2</v>
      </c>
      <c r="G39" s="56">
        <v>2283311.6</v>
      </c>
      <c r="H39" s="51">
        <f>IF(G$7=0,0,G39/G$7*100)</f>
        <v>0.54</v>
      </c>
      <c r="I39" s="57"/>
      <c r="J39" s="50">
        <f>G39+I39</f>
        <v>2283311.6</v>
      </c>
      <c r="K39" s="50">
        <f>IF(J$7=0,0,J39/J$7*100)</f>
        <v>0.54</v>
      </c>
      <c r="L39" s="52">
        <f>J39-E39</f>
        <v>1433311.6</v>
      </c>
      <c r="M39" s="58">
        <f>ABS(IF(E39=0,0,(L39/E39)*100))</f>
        <v>168.62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1075000</v>
      </c>
      <c r="F41" s="41">
        <f>IF(E$7=0,0,E41/E$7*100)</f>
        <v>0.26</v>
      </c>
      <c r="G41" s="41">
        <f>SUM(G43:G44)</f>
        <v>2202853.1</v>
      </c>
      <c r="H41" s="42">
        <f>IF(G$7=0,0,G41/G$7*100)</f>
        <v>0.52</v>
      </c>
      <c r="I41" s="43">
        <f>SUM(I43:I44)</f>
        <v>0</v>
      </c>
      <c r="J41" s="41">
        <f>SUM(J43:J44)</f>
        <v>2202853.1</v>
      </c>
      <c r="K41" s="41">
        <f>IF(J$7=0,0,J41/J$7*100)</f>
        <v>0.52</v>
      </c>
      <c r="L41" s="43">
        <f>SUM(L43:L44)</f>
        <v>1127853.1</v>
      </c>
      <c r="M41" s="44">
        <f>ABS(IF(E41=0,0,(L41/E41)*100))</f>
        <v>104.92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31</v>
      </c>
      <c r="C43" s="55"/>
      <c r="D43" s="49"/>
      <c r="E43" s="56"/>
      <c r="F43" s="50">
        <f>IF(E$7=0,0,E43/E$7*100)</f>
        <v>0</v>
      </c>
      <c r="G43" s="56"/>
      <c r="H43" s="51">
        <f>IF(G$7=0,0,G43/G$7*100)</f>
        <v>0</v>
      </c>
      <c r="I43" s="57"/>
      <c r="J43" s="50">
        <f>G43+I43</f>
        <v>0</v>
      </c>
      <c r="K43" s="50">
        <f>IF(J$7=0,0,J43/J$7*100)</f>
        <v>0</v>
      </c>
      <c r="L43" s="52">
        <f>J43-E43</f>
        <v>0</v>
      </c>
      <c r="M43" s="58">
        <f>ABS(IF(E43=0,0,(L43/E43)*100))</f>
        <v>0</v>
      </c>
    </row>
    <row r="44" spans="1:13" s="2" customFormat="1" ht="17.25" customHeight="1">
      <c r="A44" s="46"/>
      <c r="B44" s="54" t="s">
        <v>32</v>
      </c>
      <c r="C44" s="55"/>
      <c r="D44" s="49"/>
      <c r="E44" s="56">
        <v>1075000</v>
      </c>
      <c r="F44" s="50">
        <f>IF(E$7=0,0,E44/E$7*100)</f>
        <v>0.26</v>
      </c>
      <c r="G44" s="56">
        <v>2202853.1</v>
      </c>
      <c r="H44" s="51">
        <f>IF(G$7=0,0,G44/G$7*100)</f>
        <v>0.52</v>
      </c>
      <c r="I44" s="57"/>
      <c r="J44" s="50">
        <f>G44+I44</f>
        <v>2202853.1</v>
      </c>
      <c r="K44" s="50">
        <f>IF(J$7=0,0,J44/J$7*100)</f>
        <v>0.52</v>
      </c>
      <c r="L44" s="52">
        <f>J44-E44</f>
        <v>1127853.1</v>
      </c>
      <c r="M44" s="58">
        <f>ABS(IF(E44=0,0,(L44/E44)*100))</f>
        <v>104.92</v>
      </c>
    </row>
    <row r="45" spans="1:13" s="2" customFormat="1" ht="10.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1665000</v>
      </c>
      <c r="F47" s="41">
        <f>IF(E$7=0,0,E47/E$7*100)</f>
        <v>0.4</v>
      </c>
      <c r="G47" s="41">
        <f>G36-G41</f>
        <v>2746754.5</v>
      </c>
      <c r="H47" s="42">
        <f>IF(G$7=0,0,G47/G$7*100)</f>
        <v>0.64</v>
      </c>
      <c r="I47" s="43">
        <f>I36-I41</f>
        <v>0</v>
      </c>
      <c r="J47" s="41">
        <f>J36-J41</f>
        <v>2746754.5</v>
      </c>
      <c r="K47" s="41">
        <f>IF(J$7=0,0,J47/J$7*100)</f>
        <v>0.64</v>
      </c>
      <c r="L47" s="43">
        <f>L36-L41</f>
        <v>1081754.5</v>
      </c>
      <c r="M47" s="44">
        <f>ABS(IF(E47=0,0,(L47/E47)*100))</f>
        <v>64.97</v>
      </c>
    </row>
    <row r="48" spans="1:13" s="45" customFormat="1" ht="6" customHeight="1">
      <c r="A48" s="69"/>
      <c r="B48" s="70"/>
      <c r="C48" s="62"/>
      <c r="D48" s="63"/>
      <c r="E48" s="41"/>
      <c r="F48" s="41"/>
      <c r="G48" s="41"/>
      <c r="H48" s="42"/>
      <c r="I48" s="43"/>
      <c r="J48" s="41"/>
      <c r="K48" s="41"/>
      <c r="L48" s="43"/>
      <c r="M48" s="71"/>
    </row>
    <row r="49" spans="1:13" s="45" customFormat="1" ht="16.5" customHeight="1">
      <c r="A49" s="38" t="s">
        <v>43</v>
      </c>
      <c r="B49" s="39"/>
      <c r="C49" s="39"/>
      <c r="D49" s="40"/>
      <c r="E49" s="72"/>
      <c r="F49" s="41"/>
      <c r="G49" s="72"/>
      <c r="H49" s="42">
        <f>IF(G$7=0,0,G49/G$7*100)</f>
        <v>0</v>
      </c>
      <c r="I49" s="73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4"/>
      <c r="C50" s="75"/>
      <c r="D50" s="49"/>
      <c r="E50" s="50"/>
      <c r="F50" s="50"/>
      <c r="G50" s="50"/>
      <c r="H50" s="42"/>
      <c r="I50" s="52"/>
      <c r="J50" s="41"/>
      <c r="K50" s="50"/>
      <c r="L50" s="43"/>
      <c r="M50" s="71"/>
    </row>
    <row r="51" spans="1:13" s="45" customFormat="1" ht="16.5" customHeight="1">
      <c r="A51" s="38" t="s">
        <v>44</v>
      </c>
      <c r="B51" s="39"/>
      <c r="C51" s="39"/>
      <c r="D51" s="40"/>
      <c r="E51" s="72"/>
      <c r="F51" s="41"/>
      <c r="G51" s="72"/>
      <c r="H51" s="42">
        <f>IF(G$7=0,0,G51/G$7*100)</f>
        <v>0</v>
      </c>
      <c r="I51" s="73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6" t="s">
        <v>45</v>
      </c>
      <c r="B53" s="77"/>
      <c r="C53" s="77"/>
      <c r="D53" s="78"/>
      <c r="E53" s="79">
        <f>E34+E47+E49+E51</f>
        <v>137095000</v>
      </c>
      <c r="F53" s="79">
        <f>IF(E$7=0,0,E53/E$7*100)</f>
        <v>32.73</v>
      </c>
      <c r="G53" s="79">
        <f>G34+G47+G49+G51</f>
        <v>143039515.78</v>
      </c>
      <c r="H53" s="80">
        <f>IF(G$7=0,0,G53/G$7*100)</f>
        <v>33.54</v>
      </c>
      <c r="I53" s="81">
        <f>I34+I47+I49+I51</f>
        <v>0</v>
      </c>
      <c r="J53" s="79">
        <f>J34+J47+J49+J51</f>
        <v>143039515.78</v>
      </c>
      <c r="K53" s="79">
        <f>IF(J$7=0,0,J53/J$7*100)</f>
        <v>33.54</v>
      </c>
      <c r="L53" s="82">
        <f>L34+L47+L49+L51</f>
        <v>5944515.78</v>
      </c>
      <c r="M53" s="83">
        <f>ABS(IF(E53=0,0,(L53/E53)*100))</f>
        <v>4.34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9">
    <mergeCell ref="A53:D53"/>
    <mergeCell ref="A47:D47"/>
    <mergeCell ref="A49:D49"/>
    <mergeCell ref="A51:D51"/>
    <mergeCell ref="A52:D52"/>
    <mergeCell ref="A7:D7"/>
    <mergeCell ref="A34:D34"/>
    <mergeCell ref="A36:D36"/>
    <mergeCell ref="A41:D41"/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indexed="10"/>
  </sheetPr>
  <dimension ref="A1:J45"/>
  <sheetViews>
    <sheetView showGridLines="0" workbookViewId="0" topLeftCell="A1">
      <selection activeCell="A22" sqref="A1:IV16384"/>
    </sheetView>
  </sheetViews>
  <sheetFormatPr defaultColWidth="9.00390625" defaultRowHeight="16.5"/>
  <cols>
    <col min="1" max="1" width="1.25" style="172" customWidth="1"/>
    <col min="2" max="2" width="1.37890625" style="173" customWidth="1"/>
    <col min="3" max="3" width="13.50390625" style="174" customWidth="1"/>
    <col min="4" max="4" width="0.5" style="175" customWidth="1"/>
    <col min="5" max="8" width="13.625" style="176" customWidth="1"/>
    <col min="9" max="9" width="15.25390625" style="176" customWidth="1"/>
    <col min="10" max="10" width="7.50390625" style="176" customWidth="1"/>
    <col min="11" max="16384" width="8.75390625" style="176" customWidth="1"/>
  </cols>
  <sheetData>
    <row r="1" spans="1:10" s="96" customFormat="1" ht="11.25" customHeight="1">
      <c r="A1" s="95" t="s">
        <v>70</v>
      </c>
      <c r="J1" s="97"/>
    </row>
    <row r="2" spans="1:10" s="99" customFormat="1" ht="29.25" customHeight="1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0" customHeight="1" thickBot="1">
      <c r="A4" s="102"/>
      <c r="B4" s="102"/>
      <c r="C4" s="103" t="s">
        <v>72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73</v>
      </c>
      <c r="B5" s="108"/>
      <c r="C5" s="108"/>
      <c r="D5" s="109"/>
      <c r="E5" s="110" t="s">
        <v>74</v>
      </c>
      <c r="F5" s="110" t="s">
        <v>46</v>
      </c>
      <c r="G5" s="111" t="s">
        <v>75</v>
      </c>
      <c r="H5" s="110" t="s">
        <v>47</v>
      </c>
      <c r="I5" s="112" t="s">
        <v>48</v>
      </c>
      <c r="J5" s="113" t="s">
        <v>3</v>
      </c>
    </row>
    <row r="6" spans="1:10" s="122" customFormat="1" ht="9.7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1.75" customHeight="1">
      <c r="A7" s="123" t="s">
        <v>49</v>
      </c>
      <c r="B7" s="123"/>
      <c r="C7" s="123"/>
      <c r="D7" s="124"/>
      <c r="E7" s="125">
        <f>SUM(E9:E11)</f>
        <v>137095000</v>
      </c>
      <c r="F7" s="125">
        <f>SUM(F9:F11)</f>
        <v>143039515.78</v>
      </c>
      <c r="G7" s="126">
        <f>SUM(G9:G11)</f>
        <v>0</v>
      </c>
      <c r="H7" s="127">
        <f>SUM(H9:H11)</f>
        <v>143039515.78</v>
      </c>
      <c r="I7" s="128">
        <f>H7-E7</f>
        <v>5944515.78</v>
      </c>
      <c r="J7" s="129">
        <f>ABS(IF(E7&gt;0,((I7/E7)*100),0))</f>
        <v>4.34</v>
      </c>
    </row>
    <row r="8" spans="1:10" s="140" customFormat="1" ht="9.7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1.75" customHeight="1">
      <c r="A9" s="131"/>
      <c r="B9" s="141" t="s">
        <v>50</v>
      </c>
      <c r="C9" s="141"/>
      <c r="D9" s="134"/>
      <c r="E9" s="142">
        <v>137095000</v>
      </c>
      <c r="F9" s="142">
        <v>143039515.78</v>
      </c>
      <c r="G9" s="143"/>
      <c r="H9" s="137">
        <f>F9+G9</f>
        <v>143039515.78</v>
      </c>
      <c r="I9" s="138">
        <f>H9-E9</f>
        <v>5944515.78</v>
      </c>
      <c r="J9" s="144">
        <f>ABS(IF(E9&gt;0,((I9/E9)*100),0))</f>
        <v>4.34</v>
      </c>
    </row>
    <row r="10" spans="1:10" s="140" customFormat="1" ht="21.75" customHeight="1">
      <c r="A10" s="131"/>
      <c r="B10" s="141" t="s">
        <v>51</v>
      </c>
      <c r="C10" s="141"/>
      <c r="D10" s="134"/>
      <c r="E10" s="142"/>
      <c r="F10" s="142"/>
      <c r="G10" s="143"/>
      <c r="H10" s="137">
        <f>F10+G10</f>
        <v>0</v>
      </c>
      <c r="I10" s="138">
        <f>H10-E10</f>
        <v>0</v>
      </c>
      <c r="J10" s="144">
        <f>ABS(IF(E10&gt;0,((I10/E10)*100),0))</f>
        <v>0</v>
      </c>
    </row>
    <row r="11" spans="1:10" s="140" customFormat="1" ht="21.75" customHeight="1">
      <c r="A11" s="131"/>
      <c r="B11" s="141" t="s">
        <v>52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21.7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1.75" customHeight="1">
      <c r="A13" s="123" t="s">
        <v>53</v>
      </c>
      <c r="B13" s="123"/>
      <c r="C13" s="123"/>
      <c r="D13" s="124"/>
      <c r="E13" s="125">
        <f>SUM(E15:E19)</f>
        <v>137095000</v>
      </c>
      <c r="F13" s="125">
        <f>SUM(F15:F19)</f>
        <v>137095000</v>
      </c>
      <c r="G13" s="126">
        <f>SUM(G15:G19)</f>
        <v>0</v>
      </c>
      <c r="H13" s="127">
        <f>SUM(H15:H19)</f>
        <v>137095000</v>
      </c>
      <c r="I13" s="128">
        <f>H13-E13</f>
        <v>0</v>
      </c>
      <c r="J13" s="129">
        <f>ABS(IF(E13&gt;0,((I13/E13)*100),0))</f>
        <v>0</v>
      </c>
    </row>
    <row r="14" spans="1:10" s="140" customFormat="1" ht="9.7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1.75" customHeight="1">
      <c r="A15" s="131"/>
      <c r="B15" s="141" t="s">
        <v>54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1.75" customHeight="1">
      <c r="A16" s="131"/>
      <c r="B16" s="141" t="s">
        <v>55</v>
      </c>
      <c r="C16" s="141"/>
      <c r="D16" s="134"/>
      <c r="E16" s="142">
        <v>13710000</v>
      </c>
      <c r="F16" s="142">
        <v>13710000</v>
      </c>
      <c r="G16" s="143"/>
      <c r="H16" s="137">
        <f>F16+G16</f>
        <v>13710000</v>
      </c>
      <c r="I16" s="138">
        <f>H16-E16</f>
        <v>0</v>
      </c>
      <c r="J16" s="144">
        <f>ABS(IF(E16&gt;0,((I16/E16)*100),0))</f>
        <v>0</v>
      </c>
    </row>
    <row r="17" spans="1:10" s="140" customFormat="1" ht="21.75" customHeight="1">
      <c r="A17" s="131"/>
      <c r="B17" s="141" t="s">
        <v>56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1.75" customHeight="1">
      <c r="A18" s="131"/>
      <c r="B18" s="141" t="s">
        <v>57</v>
      </c>
      <c r="C18" s="141"/>
      <c r="D18" s="134"/>
      <c r="E18" s="142">
        <v>123385000</v>
      </c>
      <c r="F18" s="142">
        <v>123385000</v>
      </c>
      <c r="G18" s="143"/>
      <c r="H18" s="137">
        <f>F18+G18</f>
        <v>123385000</v>
      </c>
      <c r="I18" s="138">
        <f>H18-E18</f>
        <v>0</v>
      </c>
      <c r="J18" s="144">
        <f>ABS(IF(E18&gt;0,((I18/E18)*100),0))</f>
        <v>0</v>
      </c>
    </row>
    <row r="19" spans="1:10" s="140" customFormat="1" ht="21.75" customHeight="1">
      <c r="A19" s="131"/>
      <c r="B19" s="141" t="s">
        <v>58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21.75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1.75" customHeight="1">
      <c r="A21" s="123" t="s">
        <v>59</v>
      </c>
      <c r="B21" s="123"/>
      <c r="C21" s="123"/>
      <c r="D21" s="124"/>
      <c r="E21" s="125">
        <f>E7-E13</f>
        <v>0</v>
      </c>
      <c r="F21" s="125">
        <f>F7-F13</f>
        <v>5944515.78</v>
      </c>
      <c r="G21" s="126">
        <f>G7-G13</f>
        <v>0</v>
      </c>
      <c r="H21" s="127">
        <f>H7-H13</f>
        <v>5944515.78</v>
      </c>
      <c r="I21" s="128">
        <f>H21-E21</f>
        <v>5944515.78</v>
      </c>
      <c r="J21" s="129">
        <f>ABS(IF(E21&gt;0,((I21/E21)*100),0))</f>
        <v>0</v>
      </c>
    </row>
    <row r="22" spans="1:10" s="140" customFormat="1" ht="21.75" customHeight="1">
      <c r="A22" s="131"/>
      <c r="B22" s="146"/>
      <c r="C22" s="147"/>
      <c r="D22" s="148"/>
      <c r="E22" s="135"/>
      <c r="F22" s="135"/>
      <c r="G22" s="136"/>
      <c r="H22" s="137"/>
      <c r="I22" s="138"/>
      <c r="J22" s="139"/>
    </row>
    <row r="23" spans="1:10" s="130" customFormat="1" ht="21.75" customHeight="1">
      <c r="A23" s="123" t="s">
        <v>60</v>
      </c>
      <c r="B23" s="123"/>
      <c r="C23" s="123"/>
      <c r="D23" s="124"/>
      <c r="E23" s="125">
        <f>SUM(E25:E26)</f>
        <v>0</v>
      </c>
      <c r="F23" s="125">
        <f>SUM(F25:F26)</f>
        <v>0</v>
      </c>
      <c r="G23" s="126">
        <f>SUM(G25:G26)</f>
        <v>0</v>
      </c>
      <c r="H23" s="127">
        <f>SUM(H25:H26)</f>
        <v>0</v>
      </c>
      <c r="I23" s="128">
        <f>H23-E23</f>
        <v>0</v>
      </c>
      <c r="J23" s="129">
        <f>ABS(IF(E23&gt;0,((I23/E23)*100),0))</f>
        <v>0</v>
      </c>
    </row>
    <row r="24" spans="1:10" s="140" customFormat="1" ht="9.7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1.75" customHeight="1">
      <c r="A25" s="131"/>
      <c r="B25" s="141" t="s">
        <v>61</v>
      </c>
      <c r="C25" s="141"/>
      <c r="D25" s="134"/>
      <c r="E25" s="142"/>
      <c r="F25" s="142"/>
      <c r="G25" s="143"/>
      <c r="H25" s="137">
        <f>F25+G25</f>
        <v>0</v>
      </c>
      <c r="I25" s="138">
        <f>H25-E25</f>
        <v>0</v>
      </c>
      <c r="J25" s="144">
        <f>ABS(IF(E25&gt;0,((I25/E25)*100),0))</f>
        <v>0</v>
      </c>
    </row>
    <row r="26" spans="1:10" s="140" customFormat="1" ht="21.75" customHeight="1">
      <c r="A26" s="131"/>
      <c r="B26" s="141" t="s">
        <v>62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1.75" customHeight="1">
      <c r="A27" s="131"/>
      <c r="B27" s="141" t="s">
        <v>63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21.7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1.75" customHeight="1">
      <c r="A29" s="123" t="s">
        <v>64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9.7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1.75" customHeight="1">
      <c r="A31" s="131"/>
      <c r="B31" s="141" t="s">
        <v>65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1.75" customHeight="1">
      <c r="A32" s="131"/>
      <c r="B32" s="141" t="s">
        <v>66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1.75" customHeight="1">
      <c r="A33" s="131"/>
      <c r="B33" s="141" t="s">
        <v>67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1.75" customHeight="1">
      <c r="A34" s="131"/>
      <c r="B34" s="141" t="s">
        <v>68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21.75" customHeight="1">
      <c r="A35" s="131"/>
      <c r="B35" s="149"/>
      <c r="C35" s="149"/>
      <c r="D35" s="134"/>
      <c r="E35" s="135"/>
      <c r="F35" s="135"/>
      <c r="G35" s="136"/>
      <c r="H35" s="137"/>
      <c r="I35" s="138"/>
      <c r="J35" s="139"/>
    </row>
    <row r="36" spans="1:10" s="140" customFormat="1" ht="18" customHeight="1">
      <c r="A36" s="131"/>
      <c r="B36" s="149"/>
      <c r="C36" s="149"/>
      <c r="D36" s="134"/>
      <c r="E36" s="135"/>
      <c r="F36" s="135"/>
      <c r="G36" s="136"/>
      <c r="H36" s="137"/>
      <c r="I36" s="138"/>
      <c r="J36" s="139"/>
    </row>
    <row r="37" spans="1:10" s="130" customFormat="1" ht="21.75" customHeight="1">
      <c r="A37" s="150" t="s">
        <v>69</v>
      </c>
      <c r="B37" s="151"/>
      <c r="C37" s="151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41.25" customHeight="1" thickBot="1">
      <c r="A38" s="152"/>
      <c r="B38" s="153"/>
      <c r="C38" s="154"/>
      <c r="D38" s="155"/>
      <c r="E38" s="156"/>
      <c r="F38" s="156"/>
      <c r="G38" s="157"/>
      <c r="H38" s="158"/>
      <c r="I38" s="159"/>
      <c r="J38" s="160"/>
    </row>
    <row r="39" spans="1:4" s="140" customFormat="1" ht="16.5">
      <c r="A39" s="131"/>
      <c r="B39" s="161"/>
      <c r="C39" s="162"/>
      <c r="D39" s="163"/>
    </row>
    <row r="40" spans="1:4" s="168" customFormat="1" ht="16.5">
      <c r="A40" s="164"/>
      <c r="B40" s="165"/>
      <c r="C40" s="166"/>
      <c r="D40" s="167"/>
    </row>
    <row r="41" spans="1:4" s="168" customFormat="1" ht="15.75">
      <c r="A41" s="169"/>
      <c r="B41" s="165"/>
      <c r="C41" s="170"/>
      <c r="D41" s="171"/>
    </row>
    <row r="42" spans="1:4" s="168" customFormat="1" ht="15.75">
      <c r="A42" s="169"/>
      <c r="B42" s="165"/>
      <c r="C42" s="170"/>
      <c r="D42" s="171"/>
    </row>
    <row r="43" spans="1:4" s="168" customFormat="1" ht="15.75">
      <c r="A43" s="169"/>
      <c r="B43" s="165"/>
      <c r="C43" s="170"/>
      <c r="D43" s="171"/>
    </row>
    <row r="44" spans="1:4" s="168" customFormat="1" ht="15.75">
      <c r="A44" s="169"/>
      <c r="B44" s="165"/>
      <c r="C44" s="170"/>
      <c r="D44" s="171"/>
    </row>
    <row r="45" spans="1:4" s="168" customFormat="1" ht="15.75">
      <c r="A45" s="169"/>
      <c r="B45" s="165"/>
      <c r="C45" s="170"/>
      <c r="D45" s="171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">
    <tabColor indexed="10"/>
  </sheetPr>
  <dimension ref="A1:I51"/>
  <sheetViews>
    <sheetView showGridLines="0" workbookViewId="0" topLeftCell="A40">
      <selection activeCell="A34" sqref="A1:IV16384"/>
    </sheetView>
  </sheetViews>
  <sheetFormatPr defaultColWidth="9.00390625" defaultRowHeight="16.5"/>
  <cols>
    <col min="1" max="1" width="0.875" style="258" customWidth="1"/>
    <col min="2" max="2" width="3.50390625" style="259" customWidth="1"/>
    <col min="3" max="3" width="27.50390625" style="260" customWidth="1"/>
    <col min="4" max="4" width="0.6171875" style="261" customWidth="1"/>
    <col min="5" max="7" width="17.25390625" style="262" customWidth="1"/>
    <col min="8" max="8" width="9.00390625" style="262" customWidth="1"/>
    <col min="9" max="16384" width="8.75390625" style="262" customWidth="1"/>
  </cols>
  <sheetData>
    <row r="1" spans="1:8" s="180" customFormat="1" ht="26.25" customHeight="1">
      <c r="A1" s="177"/>
      <c r="B1" s="178"/>
      <c r="C1" s="179"/>
      <c r="D1" s="178"/>
      <c r="E1" s="178"/>
      <c r="F1" s="178"/>
      <c r="G1" s="178"/>
      <c r="H1" s="178"/>
    </row>
    <row r="2" spans="1:8" s="180" customFormat="1" ht="29.25" customHeight="1">
      <c r="A2" s="181" t="s">
        <v>103</v>
      </c>
      <c r="B2" s="181"/>
      <c r="C2" s="181"/>
      <c r="D2" s="181"/>
      <c r="E2" s="181"/>
      <c r="F2" s="181"/>
      <c r="G2" s="181"/>
      <c r="H2" s="181"/>
    </row>
    <row r="3" spans="1:8" s="183" customFormat="1" ht="9.75" customHeight="1">
      <c r="A3" s="182"/>
      <c r="B3" s="182"/>
      <c r="C3" s="182"/>
      <c r="D3" s="182"/>
      <c r="E3" s="182"/>
      <c r="F3" s="182"/>
      <c r="G3" s="182"/>
      <c r="H3" s="182"/>
    </row>
    <row r="4" spans="1:8" s="180" customFormat="1" ht="30" customHeight="1" thickBot="1">
      <c r="A4" s="184" t="s">
        <v>104</v>
      </c>
      <c r="B4" s="185"/>
      <c r="C4" s="185"/>
      <c r="D4" s="185"/>
      <c r="E4" s="185"/>
      <c r="F4" s="185"/>
      <c r="G4" s="185"/>
      <c r="H4" s="186" t="s">
        <v>1</v>
      </c>
    </row>
    <row r="5" spans="1:8" s="180" customFormat="1" ht="24.75" customHeight="1">
      <c r="A5" s="187" t="s">
        <v>105</v>
      </c>
      <c r="B5" s="187"/>
      <c r="C5" s="187"/>
      <c r="D5" s="188"/>
      <c r="E5" s="189" t="s">
        <v>2</v>
      </c>
      <c r="F5" s="189" t="s">
        <v>76</v>
      </c>
      <c r="G5" s="190" t="s">
        <v>77</v>
      </c>
      <c r="H5" s="191"/>
    </row>
    <row r="6" spans="1:8" s="180" customFormat="1" ht="21.75" customHeight="1">
      <c r="A6" s="192"/>
      <c r="B6" s="192"/>
      <c r="C6" s="192"/>
      <c r="D6" s="193"/>
      <c r="E6" s="194"/>
      <c r="F6" s="194"/>
      <c r="G6" s="195" t="s">
        <v>78</v>
      </c>
      <c r="H6" s="196" t="s">
        <v>3</v>
      </c>
    </row>
    <row r="7" spans="1:8" s="180" customFormat="1" ht="25.5" customHeight="1">
      <c r="A7" s="197" t="s">
        <v>79</v>
      </c>
      <c r="B7" s="198"/>
      <c r="C7" s="198"/>
      <c r="D7" s="199"/>
      <c r="E7" s="200"/>
      <c r="F7" s="200"/>
      <c r="G7" s="201"/>
      <c r="H7" s="202"/>
    </row>
    <row r="8" spans="1:8" s="180" customFormat="1" ht="8.25" customHeight="1">
      <c r="A8" s="203"/>
      <c r="B8" s="204"/>
      <c r="C8" s="205"/>
      <c r="D8" s="206"/>
      <c r="E8" s="207"/>
      <c r="F8" s="207"/>
      <c r="G8" s="208"/>
      <c r="H8" s="209"/>
    </row>
    <row r="9" spans="1:8" s="180" customFormat="1" ht="14.25" customHeight="1">
      <c r="A9" s="203"/>
      <c r="B9" s="210" t="s">
        <v>80</v>
      </c>
      <c r="C9" s="211"/>
      <c r="D9" s="212"/>
      <c r="E9" s="213">
        <v>137095000</v>
      </c>
      <c r="F9" s="213">
        <v>143039515.78</v>
      </c>
      <c r="G9" s="214">
        <f>F9-E9</f>
        <v>5944515.78</v>
      </c>
      <c r="H9" s="215">
        <f>ABS(IF(E9=0,0,((G9/E9)*100)))</f>
        <v>4.34</v>
      </c>
    </row>
    <row r="10" spans="1:8" s="180" customFormat="1" ht="14.25" customHeight="1">
      <c r="A10" s="203"/>
      <c r="B10" s="210" t="s">
        <v>81</v>
      </c>
      <c r="C10" s="211"/>
      <c r="D10" s="206"/>
      <c r="E10" s="213">
        <v>15329000</v>
      </c>
      <c r="F10" s="213">
        <v>-47505220.38</v>
      </c>
      <c r="G10" s="214">
        <f>F10-E10</f>
        <v>-62834220.38</v>
      </c>
      <c r="H10" s="215">
        <f>ABS(IF(E10=0,0,((G10/E10)*100)))</f>
        <v>409.9</v>
      </c>
    </row>
    <row r="11" spans="1:8" s="180" customFormat="1" ht="9" customHeight="1">
      <c r="A11" s="203"/>
      <c r="B11" s="216"/>
      <c r="C11" s="217"/>
      <c r="D11" s="206"/>
      <c r="E11" s="207"/>
      <c r="F11" s="207"/>
      <c r="G11" s="214"/>
      <c r="H11" s="209"/>
    </row>
    <row r="12" spans="1:8" s="180" customFormat="1" ht="15" customHeight="1">
      <c r="A12" s="218" t="s">
        <v>82</v>
      </c>
      <c r="B12" s="219"/>
      <c r="C12" s="219"/>
      <c r="D12" s="206"/>
      <c r="E12" s="200">
        <f>SUM(E9:E10)</f>
        <v>152424000</v>
      </c>
      <c r="F12" s="200">
        <f>SUM(F9:F10)</f>
        <v>95534295.4</v>
      </c>
      <c r="G12" s="220">
        <f>F12-E12</f>
        <v>-56889704.6</v>
      </c>
      <c r="H12" s="221">
        <f>ABS(IF(E12=0,0,((G12/E12)*100)))</f>
        <v>37.32</v>
      </c>
    </row>
    <row r="13" spans="1:8" s="180" customFormat="1" ht="10.5" customHeight="1">
      <c r="A13" s="203"/>
      <c r="B13" s="216"/>
      <c r="C13" s="217"/>
      <c r="D13" s="212"/>
      <c r="E13" s="200"/>
      <c r="F13" s="200"/>
      <c r="G13" s="220"/>
      <c r="H13" s="202"/>
    </row>
    <row r="14" spans="1:8" s="180" customFormat="1" ht="15" customHeight="1">
      <c r="A14" s="222" t="s">
        <v>106</v>
      </c>
      <c r="B14" s="223" t="s">
        <v>107</v>
      </c>
      <c r="C14" s="224"/>
      <c r="D14" s="206"/>
      <c r="E14" s="207"/>
      <c r="F14" s="207"/>
      <c r="G14" s="214"/>
      <c r="H14" s="209"/>
    </row>
    <row r="15" spans="1:8" s="180" customFormat="1" ht="10.5" customHeight="1">
      <c r="A15" s="225"/>
      <c r="B15" s="226"/>
      <c r="C15" s="227"/>
      <c r="D15" s="206"/>
      <c r="E15" s="207"/>
      <c r="F15" s="207"/>
      <c r="G15" s="214"/>
      <c r="H15" s="209"/>
    </row>
    <row r="16" spans="1:8" s="180" customFormat="1" ht="15.75" customHeight="1">
      <c r="A16" s="225"/>
      <c r="B16" s="210" t="s">
        <v>108</v>
      </c>
      <c r="C16" s="211"/>
      <c r="D16" s="212"/>
      <c r="E16" s="213"/>
      <c r="F16" s="213"/>
      <c r="G16" s="214">
        <f>F16-E16</f>
        <v>0</v>
      </c>
      <c r="H16" s="215">
        <f>ABS(IF(E16=0,0,((G16/E16)*100)))</f>
        <v>0</v>
      </c>
    </row>
    <row r="17" spans="1:8" s="180" customFormat="1" ht="15.75" customHeight="1">
      <c r="A17" s="225"/>
      <c r="B17" s="210" t="s">
        <v>109</v>
      </c>
      <c r="C17" s="211"/>
      <c r="D17" s="206"/>
      <c r="E17" s="213"/>
      <c r="F17" s="213"/>
      <c r="G17" s="214">
        <f>F17-E17</f>
        <v>0</v>
      </c>
      <c r="H17" s="215">
        <f>ABS(IF(E17=0,0,((G17/E17)*100)))</f>
        <v>0</v>
      </c>
    </row>
    <row r="18" spans="1:8" s="180" customFormat="1" ht="15.75" customHeight="1">
      <c r="A18" s="225"/>
      <c r="B18" s="210" t="s">
        <v>83</v>
      </c>
      <c r="C18" s="211"/>
      <c r="D18" s="206"/>
      <c r="E18" s="213"/>
      <c r="F18" s="213"/>
      <c r="G18" s="214">
        <f>F18-E18</f>
        <v>0</v>
      </c>
      <c r="H18" s="215">
        <f>ABS(IF(E18=0,0,((G18/E18)*100)))</f>
        <v>0</v>
      </c>
    </row>
    <row r="19" spans="1:8" s="180" customFormat="1" ht="15.75" customHeight="1">
      <c r="A19" s="225"/>
      <c r="B19" s="210" t="s">
        <v>84</v>
      </c>
      <c r="C19" s="211"/>
      <c r="D19" s="228"/>
      <c r="E19" s="213"/>
      <c r="F19" s="213"/>
      <c r="G19" s="214">
        <f>F19-E19</f>
        <v>0</v>
      </c>
      <c r="H19" s="215">
        <f>ABS(IF(E19=0,0,((G19/E19)*100)))</f>
        <v>0</v>
      </c>
    </row>
    <row r="20" spans="1:8" s="180" customFormat="1" ht="15.75" customHeight="1">
      <c r="A20" s="225"/>
      <c r="B20" s="210" t="s">
        <v>85</v>
      </c>
      <c r="C20" s="211"/>
      <c r="D20" s="229"/>
      <c r="E20" s="213"/>
      <c r="F20" s="213"/>
      <c r="G20" s="214">
        <f>F20-E20</f>
        <v>0</v>
      </c>
      <c r="H20" s="215">
        <f>ABS(IF(E20=0,0,((G20/E20)*100)))</f>
        <v>0</v>
      </c>
    </row>
    <row r="21" spans="1:8" s="180" customFormat="1" ht="15.75" customHeight="1">
      <c r="A21" s="225"/>
      <c r="B21" s="210" t="s">
        <v>110</v>
      </c>
      <c r="C21" s="211"/>
      <c r="D21" s="229"/>
      <c r="E21" s="213"/>
      <c r="F21" s="230">
        <v>-120434.4</v>
      </c>
      <c r="G21" s="231">
        <f>F21-E22</f>
        <v>-120434.4</v>
      </c>
      <c r="H21" s="215">
        <f>ABS(IF(E21=0,0,((#REF!/E21)*100)))</f>
        <v>0</v>
      </c>
    </row>
    <row r="22" spans="1:8" s="180" customFormat="1" ht="15.75" customHeight="1">
      <c r="A22" s="203"/>
      <c r="B22" s="210" t="s">
        <v>111</v>
      </c>
      <c r="C22" s="232" t="s">
        <v>67</v>
      </c>
      <c r="D22" s="228"/>
      <c r="E22" s="213"/>
      <c r="G22" s="233"/>
      <c r="H22" s="215">
        <f>ABS(IF(E22=0,0,((G21/E22)*100)))</f>
        <v>0</v>
      </c>
    </row>
    <row r="23" spans="1:8" s="180" customFormat="1" ht="15.75" customHeight="1">
      <c r="A23" s="203"/>
      <c r="B23" s="210" t="s">
        <v>86</v>
      </c>
      <c r="C23" s="232"/>
      <c r="D23" s="206"/>
      <c r="E23" s="213">
        <v>-15086000</v>
      </c>
      <c r="F23" s="213">
        <v>-15059445</v>
      </c>
      <c r="G23" s="214">
        <f>F23-E23</f>
        <v>26555</v>
      </c>
      <c r="H23" s="215">
        <f>ABS(IF(E23=0,0,((G23/E23)*100)))</f>
        <v>0.18</v>
      </c>
    </row>
    <row r="24" spans="1:8" s="180" customFormat="1" ht="15.75" customHeight="1">
      <c r="A24" s="203"/>
      <c r="B24" s="210" t="s">
        <v>87</v>
      </c>
      <c r="C24" s="232" t="s">
        <v>68</v>
      </c>
      <c r="D24" s="206"/>
      <c r="E24" s="213">
        <v>-200000</v>
      </c>
      <c r="F24" s="213">
        <v>-1693920</v>
      </c>
      <c r="G24" s="214">
        <f>F24-E24</f>
        <v>-1493920</v>
      </c>
      <c r="H24" s="215">
        <f>ABS(IF(E24=0,0,((G24/E24)*100)))</f>
        <v>746.96</v>
      </c>
    </row>
    <row r="25" spans="1:8" s="180" customFormat="1" ht="15.75" customHeight="1">
      <c r="A25" s="203"/>
      <c r="B25" s="210" t="s">
        <v>88</v>
      </c>
      <c r="C25" s="232" t="s">
        <v>68</v>
      </c>
      <c r="D25" s="206"/>
      <c r="E25" s="213"/>
      <c r="F25" s="213"/>
      <c r="G25" s="214">
        <f>F25-E25</f>
        <v>0</v>
      </c>
      <c r="H25" s="215">
        <f>ABS(IF(E25=0,0,((G25/E25)*100)))</f>
        <v>0</v>
      </c>
    </row>
    <row r="26" spans="1:8" s="180" customFormat="1" ht="9" customHeight="1">
      <c r="A26" s="203"/>
      <c r="B26" s="216"/>
      <c r="C26" s="234"/>
      <c r="D26" s="212"/>
      <c r="E26" s="200"/>
      <c r="F26" s="200"/>
      <c r="G26" s="220"/>
      <c r="H26" s="202"/>
    </row>
    <row r="27" spans="1:8" s="180" customFormat="1" ht="15" customHeight="1">
      <c r="A27" s="218" t="s">
        <v>89</v>
      </c>
      <c r="B27" s="219"/>
      <c r="C27" s="219"/>
      <c r="D27" s="206"/>
      <c r="E27" s="200">
        <f>SUM(E16:E25)</f>
        <v>-15286000</v>
      </c>
      <c r="F27" s="200">
        <f>SUM(F16:F25)</f>
        <v>-16873799.4</v>
      </c>
      <c r="G27" s="220">
        <f>F27-E27</f>
        <v>-1587799.4</v>
      </c>
      <c r="H27" s="221">
        <f>ABS(IF(E27=0,0,((G27/E27)*100)))</f>
        <v>10.39</v>
      </c>
    </row>
    <row r="28" spans="1:8" s="180" customFormat="1" ht="10.5" customHeight="1">
      <c r="A28" s="203"/>
      <c r="B28" s="216"/>
      <c r="C28" s="234"/>
      <c r="D28" s="206"/>
      <c r="E28" s="207"/>
      <c r="F28" s="207"/>
      <c r="G28" s="214"/>
      <c r="H28" s="209"/>
    </row>
    <row r="29" spans="1:8" s="180" customFormat="1" ht="15" customHeight="1">
      <c r="A29" s="222" t="s">
        <v>90</v>
      </c>
      <c r="B29" s="223" t="s">
        <v>112</v>
      </c>
      <c r="C29" s="224"/>
      <c r="D29" s="212"/>
      <c r="E29" s="200"/>
      <c r="F29" s="200"/>
      <c r="G29" s="220"/>
      <c r="H29" s="202"/>
    </row>
    <row r="30" spans="1:8" s="180" customFormat="1" ht="9" customHeight="1">
      <c r="A30" s="235"/>
      <c r="B30" s="226"/>
      <c r="C30" s="227"/>
      <c r="D30" s="206"/>
      <c r="E30" s="207"/>
      <c r="F30" s="207"/>
      <c r="G30" s="214"/>
      <c r="H30" s="209"/>
    </row>
    <row r="31" spans="1:8" s="180" customFormat="1" ht="24" customHeight="1">
      <c r="A31" s="203"/>
      <c r="B31" s="236" t="s">
        <v>113</v>
      </c>
      <c r="C31" s="232" t="s">
        <v>91</v>
      </c>
      <c r="D31" s="212"/>
      <c r="E31" s="213"/>
      <c r="F31" s="213">
        <v>4671887</v>
      </c>
      <c r="G31" s="214">
        <f aca="true" t="shared" si="0" ref="G31:G39">F31-E31</f>
        <v>4671887</v>
      </c>
      <c r="H31" s="215">
        <f aca="true" t="shared" si="1" ref="H31:H39">ABS(IF(E31=0,0,((G31/E31)*100)))</f>
        <v>0</v>
      </c>
    </row>
    <row r="32" spans="1:8" s="180" customFormat="1" ht="16.5" customHeight="1">
      <c r="A32" s="203"/>
      <c r="B32" s="210" t="s">
        <v>92</v>
      </c>
      <c r="C32" s="232"/>
      <c r="D32" s="212"/>
      <c r="E32" s="213"/>
      <c r="F32" s="213"/>
      <c r="G32" s="214">
        <f t="shared" si="0"/>
        <v>0</v>
      </c>
      <c r="H32" s="215">
        <f t="shared" si="1"/>
        <v>0</v>
      </c>
    </row>
    <row r="33" spans="1:8" s="180" customFormat="1" ht="16.5" customHeight="1">
      <c r="A33" s="203"/>
      <c r="B33" s="210" t="s">
        <v>93</v>
      </c>
      <c r="C33" s="232"/>
      <c r="D33" s="206"/>
      <c r="E33" s="213"/>
      <c r="F33" s="213"/>
      <c r="G33" s="214">
        <f t="shared" si="0"/>
        <v>0</v>
      </c>
      <c r="H33" s="215">
        <f t="shared" si="1"/>
        <v>0</v>
      </c>
    </row>
    <row r="34" spans="1:8" s="180" customFormat="1" ht="16.5" customHeight="1">
      <c r="A34" s="203"/>
      <c r="B34" s="210" t="s">
        <v>94</v>
      </c>
      <c r="C34" s="232"/>
      <c r="D34" s="206"/>
      <c r="E34" s="213"/>
      <c r="F34" s="213"/>
      <c r="G34" s="214">
        <f t="shared" si="0"/>
        <v>0</v>
      </c>
      <c r="H34" s="215">
        <f t="shared" si="1"/>
        <v>0</v>
      </c>
    </row>
    <row r="35" spans="1:8" s="180" customFormat="1" ht="24.75" customHeight="1">
      <c r="A35" s="203"/>
      <c r="B35" s="236" t="s">
        <v>114</v>
      </c>
      <c r="C35" s="232"/>
      <c r="D35" s="206"/>
      <c r="E35" s="213"/>
      <c r="F35" s="213">
        <v>-4542698</v>
      </c>
      <c r="G35" s="214">
        <f t="shared" si="0"/>
        <v>-4542698</v>
      </c>
      <c r="H35" s="215">
        <f t="shared" si="1"/>
        <v>0</v>
      </c>
    </row>
    <row r="36" spans="1:8" s="180" customFormat="1" ht="15.75" customHeight="1">
      <c r="A36" s="203"/>
      <c r="B36" s="210" t="s">
        <v>95</v>
      </c>
      <c r="C36" s="232"/>
      <c r="D36" s="206"/>
      <c r="E36" s="213"/>
      <c r="F36" s="213"/>
      <c r="G36" s="214">
        <f t="shared" si="0"/>
        <v>0</v>
      </c>
      <c r="H36" s="215">
        <f t="shared" si="1"/>
        <v>0</v>
      </c>
    </row>
    <row r="37" spans="1:8" s="180" customFormat="1" ht="15.75" customHeight="1">
      <c r="A37" s="203"/>
      <c r="B37" s="210" t="s">
        <v>96</v>
      </c>
      <c r="C37" s="232" t="s">
        <v>97</v>
      </c>
      <c r="D37" s="206"/>
      <c r="E37" s="213"/>
      <c r="F37" s="213"/>
      <c r="G37" s="214">
        <f t="shared" si="0"/>
        <v>0</v>
      </c>
      <c r="H37" s="215">
        <f t="shared" si="1"/>
        <v>0</v>
      </c>
    </row>
    <row r="38" spans="1:8" s="180" customFormat="1" ht="15.75" customHeight="1">
      <c r="A38" s="203"/>
      <c r="B38" s="210" t="s">
        <v>98</v>
      </c>
      <c r="C38" s="232" t="s">
        <v>99</v>
      </c>
      <c r="D38" s="206"/>
      <c r="E38" s="213">
        <v>-123385000</v>
      </c>
      <c r="F38" s="213">
        <v>-123385000</v>
      </c>
      <c r="G38" s="214">
        <f t="shared" si="0"/>
        <v>0</v>
      </c>
      <c r="H38" s="215">
        <f t="shared" si="1"/>
        <v>0</v>
      </c>
    </row>
    <row r="39" spans="1:8" s="180" customFormat="1" ht="15.75" customHeight="1">
      <c r="A39" s="203"/>
      <c r="B39" s="210" t="s">
        <v>100</v>
      </c>
      <c r="C39" s="232" t="s">
        <v>99</v>
      </c>
      <c r="D39" s="206"/>
      <c r="E39" s="213"/>
      <c r="F39" s="213"/>
      <c r="G39" s="214">
        <f t="shared" si="0"/>
        <v>0</v>
      </c>
      <c r="H39" s="215">
        <f t="shared" si="1"/>
        <v>0</v>
      </c>
    </row>
    <row r="40" spans="1:8" s="180" customFormat="1" ht="9" customHeight="1">
      <c r="A40" s="203"/>
      <c r="B40" s="216"/>
      <c r="C40" s="234"/>
      <c r="D40" s="212"/>
      <c r="E40" s="200"/>
      <c r="F40" s="200"/>
      <c r="G40" s="220"/>
      <c r="H40" s="202"/>
    </row>
    <row r="41" spans="1:8" s="180" customFormat="1" ht="15" customHeight="1">
      <c r="A41" s="218" t="s">
        <v>101</v>
      </c>
      <c r="B41" s="219"/>
      <c r="C41" s="219"/>
      <c r="D41" s="206"/>
      <c r="E41" s="200">
        <f>SUM(E31:E39)</f>
        <v>-123385000</v>
      </c>
      <c r="F41" s="200">
        <f>SUM(F31:F39)</f>
        <v>-123255811</v>
      </c>
      <c r="G41" s="220">
        <f>F41-E41</f>
        <v>129189</v>
      </c>
      <c r="H41" s="221">
        <f>ABS(IF(E41=0,0,((G41/E41)*100)))</f>
        <v>0.1</v>
      </c>
    </row>
    <row r="42" spans="1:8" s="180" customFormat="1" ht="9" customHeight="1">
      <c r="A42" s="235"/>
      <c r="B42" s="237"/>
      <c r="C42" s="237"/>
      <c r="D42" s="212"/>
      <c r="E42" s="200"/>
      <c r="F42" s="200"/>
      <c r="G42" s="220"/>
      <c r="H42" s="202"/>
    </row>
    <row r="43" spans="1:8" s="180" customFormat="1" ht="16.5" customHeight="1">
      <c r="A43" s="238" t="s">
        <v>115</v>
      </c>
      <c r="B43" s="239" t="s">
        <v>116</v>
      </c>
      <c r="C43" s="240"/>
      <c r="D43" s="206"/>
      <c r="E43" s="241"/>
      <c r="F43" s="241"/>
      <c r="G43" s="220">
        <f>F43-E43</f>
        <v>0</v>
      </c>
      <c r="H43" s="221">
        <f>ABS(IF(E43=0,0,((G43/E43)*100)))</f>
        <v>0</v>
      </c>
    </row>
    <row r="44" spans="1:8" s="180" customFormat="1" ht="9" customHeight="1">
      <c r="A44" s="242"/>
      <c r="B44" s="243"/>
      <c r="C44" s="244"/>
      <c r="D44" s="206"/>
      <c r="E44" s="200"/>
      <c r="F44" s="200"/>
      <c r="G44" s="220"/>
      <c r="H44" s="202"/>
    </row>
    <row r="45" spans="1:8" s="180" customFormat="1" ht="16.5" customHeight="1">
      <c r="A45" s="238" t="s">
        <v>102</v>
      </c>
      <c r="B45" s="239" t="s">
        <v>116</v>
      </c>
      <c r="C45" s="240"/>
      <c r="D45" s="206"/>
      <c r="E45" s="200">
        <f>E12+E27+E41+E43</f>
        <v>13753000</v>
      </c>
      <c r="F45" s="200">
        <f>F12+F27+F41+F43</f>
        <v>-44595315</v>
      </c>
      <c r="G45" s="220">
        <f>F45-E45</f>
        <v>-58348315</v>
      </c>
      <c r="H45" s="221">
        <f>ABS(IF(E45=0,0,((G45/E45)*100)))</f>
        <v>424.26</v>
      </c>
    </row>
    <row r="46" spans="1:8" s="180" customFormat="1" ht="9" customHeight="1">
      <c r="A46" s="203"/>
      <c r="B46" s="245"/>
      <c r="C46" s="246"/>
      <c r="D46" s="206"/>
      <c r="E46" s="207"/>
      <c r="F46" s="207"/>
      <c r="G46" s="214"/>
      <c r="H46" s="209"/>
    </row>
    <row r="47" spans="1:8" s="180" customFormat="1" ht="16.5" customHeight="1">
      <c r="A47" s="238" t="s">
        <v>117</v>
      </c>
      <c r="B47" s="239" t="s">
        <v>118</v>
      </c>
      <c r="C47" s="240"/>
      <c r="D47" s="206"/>
      <c r="E47" s="241">
        <v>124342000</v>
      </c>
      <c r="F47" s="241">
        <v>157070030.78</v>
      </c>
      <c r="G47" s="220">
        <f>F47-E47</f>
        <v>32728030.78</v>
      </c>
      <c r="H47" s="221">
        <f>ABS(IF(E47=0,0,((G47/E47)*100)))</f>
        <v>26.32</v>
      </c>
    </row>
    <row r="48" spans="1:8" s="180" customFormat="1" ht="9" customHeight="1">
      <c r="A48" s="203"/>
      <c r="B48" s="245"/>
      <c r="C48" s="246"/>
      <c r="D48" s="206"/>
      <c r="E48" s="207"/>
      <c r="F48" s="207"/>
      <c r="G48" s="214"/>
      <c r="H48" s="209"/>
    </row>
    <row r="49" spans="1:8" s="180" customFormat="1" ht="18" customHeight="1">
      <c r="A49" s="238" t="s">
        <v>119</v>
      </c>
      <c r="B49" s="239" t="s">
        <v>120</v>
      </c>
      <c r="C49" s="240"/>
      <c r="D49" s="212"/>
      <c r="E49" s="200">
        <f>E45+E47</f>
        <v>138095000</v>
      </c>
      <c r="F49" s="200">
        <f>F45+F47</f>
        <v>112474715.78</v>
      </c>
      <c r="G49" s="220">
        <f>F49-E49</f>
        <v>-25620284.22</v>
      </c>
      <c r="H49" s="221">
        <f>ABS(IF(E49=0,0,((G49/E49)*100)))</f>
        <v>18.55</v>
      </c>
    </row>
    <row r="50" spans="1:8" s="180" customFormat="1" ht="10.5" customHeight="1" thickBot="1">
      <c r="A50" s="247"/>
      <c r="B50" s="248"/>
      <c r="C50" s="249"/>
      <c r="D50" s="250"/>
      <c r="E50" s="251"/>
      <c r="F50" s="252"/>
      <c r="G50" s="253"/>
      <c r="H50" s="254"/>
    </row>
    <row r="51" spans="1:9" s="180" customFormat="1" ht="45" customHeight="1">
      <c r="A51" s="255" t="s">
        <v>121</v>
      </c>
      <c r="B51" s="256"/>
      <c r="C51" s="256"/>
      <c r="D51" s="256"/>
      <c r="E51" s="256"/>
      <c r="F51" s="256"/>
      <c r="G51" s="256"/>
      <c r="H51" s="256"/>
      <c r="I51" s="257"/>
    </row>
  </sheetData>
  <mergeCells count="37">
    <mergeCell ref="A7:C7"/>
    <mergeCell ref="B9:C9"/>
    <mergeCell ref="B10:C10"/>
    <mergeCell ref="B19:C19"/>
    <mergeCell ref="B16:C16"/>
    <mergeCell ref="A47:C47"/>
    <mergeCell ref="A49:C49"/>
    <mergeCell ref="A51:H51"/>
    <mergeCell ref="B17:C17"/>
    <mergeCell ref="B25:C25"/>
    <mergeCell ref="B39:C39"/>
    <mergeCell ref="A41:C41"/>
    <mergeCell ref="A43:C43"/>
    <mergeCell ref="A45:C45"/>
    <mergeCell ref="B35:C35"/>
    <mergeCell ref="B36:C36"/>
    <mergeCell ref="B37:C37"/>
    <mergeCell ref="B38:C38"/>
    <mergeCell ref="B22:C22"/>
    <mergeCell ref="B23:C23"/>
    <mergeCell ref="B24:C24"/>
    <mergeCell ref="B34:C34"/>
    <mergeCell ref="B33:C33"/>
    <mergeCell ref="B31:C31"/>
    <mergeCell ref="B32:C32"/>
    <mergeCell ref="A29:C29"/>
    <mergeCell ref="A27:C27"/>
    <mergeCell ref="A12:C12"/>
    <mergeCell ref="A14:C14"/>
    <mergeCell ref="B20:C20"/>
    <mergeCell ref="B21:C21"/>
    <mergeCell ref="B18:C18"/>
    <mergeCell ref="A2:H2"/>
    <mergeCell ref="A3:H3"/>
    <mergeCell ref="A5:C6"/>
    <mergeCell ref="E5:E6"/>
    <mergeCell ref="F5:F6"/>
  </mergeCells>
  <printOptions horizontalCentered="1"/>
  <pageMargins left="0.5905511811023623" right="0.5905511811023623" top="0.5905511811023623" bottom="0.98425196850393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O99"/>
  <sheetViews>
    <sheetView showGridLines="0" tabSelected="1" zoomScale="75" zoomScaleNormal="75" workbookViewId="0" topLeftCell="A40">
      <selection activeCell="A82" sqref="A1:IV16384"/>
    </sheetView>
  </sheetViews>
  <sheetFormatPr defaultColWidth="9.00390625" defaultRowHeight="16.5"/>
  <cols>
    <col min="1" max="1" width="3.25390625" style="421" customWidth="1"/>
    <col min="2" max="2" width="2.375" style="422" customWidth="1"/>
    <col min="3" max="3" width="11.625" style="423" customWidth="1"/>
    <col min="4" max="4" width="0.37109375" style="423" customWidth="1"/>
    <col min="5" max="5" width="20.375" style="424" customWidth="1"/>
    <col min="6" max="6" width="7.25390625" style="424" customWidth="1"/>
    <col min="7" max="7" width="17.625" style="425" customWidth="1"/>
    <col min="8" max="8" width="6.875" style="424" customWidth="1"/>
    <col min="9" max="9" width="15.25390625" style="426" customWidth="1"/>
    <col min="10" max="10" width="7.125" style="427" customWidth="1"/>
    <col min="11" max="11" width="4.125" style="421" hidden="1" customWidth="1"/>
    <col min="12" max="12" width="2.375" style="422" hidden="1" customWidth="1"/>
    <col min="13" max="13" width="17.625" style="423" hidden="1" customWidth="1"/>
    <col min="14" max="14" width="1.37890625" style="423" hidden="1" customWidth="1"/>
    <col min="15" max="15" width="9.00390625" style="428" hidden="1" customWidth="1"/>
    <col min="16" max="16384" width="9.00390625" style="427" customWidth="1"/>
  </cols>
  <sheetData>
    <row r="1" spans="1:15" s="264" customFormat="1" ht="11.25" customHeight="1">
      <c r="A1" s="263"/>
      <c r="D1" s="265"/>
      <c r="E1" s="266"/>
      <c r="F1" s="266"/>
      <c r="G1" s="266"/>
      <c r="H1" s="266"/>
      <c r="I1" s="267"/>
      <c r="J1" s="268"/>
      <c r="K1" s="263">
        <v>0</v>
      </c>
      <c r="N1" s="265"/>
      <c r="O1" s="269"/>
    </row>
    <row r="2" spans="1:15" s="273" customFormat="1" ht="29.25" customHeight="1">
      <c r="A2" s="270" t="s">
        <v>221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9.75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0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222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223</v>
      </c>
      <c r="B5" s="290"/>
      <c r="C5" s="290"/>
      <c r="D5" s="291" t="s">
        <v>223</v>
      </c>
      <c r="E5" s="292" t="s">
        <v>122</v>
      </c>
      <c r="F5" s="293"/>
      <c r="G5" s="292" t="s">
        <v>123</v>
      </c>
      <c r="H5" s="293"/>
      <c r="I5" s="294" t="s">
        <v>124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125</v>
      </c>
      <c r="F6" s="304" t="s">
        <v>3</v>
      </c>
      <c r="G6" s="303" t="s">
        <v>125</v>
      </c>
      <c r="H6" s="304" t="s">
        <v>3</v>
      </c>
      <c r="I6" s="303" t="s">
        <v>125</v>
      </c>
      <c r="J6" s="305" t="s">
        <v>3</v>
      </c>
      <c r="K6" s="306"/>
      <c r="L6" s="307" t="s">
        <v>126</v>
      </c>
      <c r="M6" s="307"/>
      <c r="N6" s="302"/>
      <c r="O6" s="308" t="s">
        <v>127</v>
      </c>
    </row>
    <row r="7" spans="1:15" s="316" customFormat="1" ht="6.75" customHeight="1">
      <c r="A7" s="309"/>
      <c r="B7" s="310"/>
      <c r="C7" s="310"/>
      <c r="D7" s="311"/>
      <c r="E7" s="312"/>
      <c r="F7" s="313"/>
      <c r="G7" s="312"/>
      <c r="H7" s="313"/>
      <c r="I7" s="312"/>
      <c r="J7" s="314"/>
      <c r="K7" s="309"/>
      <c r="L7" s="310"/>
      <c r="M7" s="310"/>
      <c r="N7" s="311"/>
      <c r="O7" s="315"/>
    </row>
    <row r="8" spans="1:15" s="328" customFormat="1" ht="15" customHeight="1">
      <c r="A8" s="317" t="s">
        <v>128</v>
      </c>
      <c r="B8" s="318"/>
      <c r="C8" s="318"/>
      <c r="D8" s="319"/>
      <c r="E8" s="320">
        <f>SUM(E10,E18,E26,E37,E42,E45,E48)</f>
        <v>545544468.47</v>
      </c>
      <c r="F8" s="320">
        <f>IF(E$8&gt;0,(E8/E$8)*100,0)</f>
        <v>100</v>
      </c>
      <c r="G8" s="320">
        <f>SUM(G10,G18,G26,G37,G42,G45,G48)</f>
        <v>555186996.69</v>
      </c>
      <c r="H8" s="320">
        <f>IF(G$8&gt;0,(G8/G$8)*100,0)</f>
        <v>100</v>
      </c>
      <c r="I8" s="321">
        <f>E8-G8</f>
        <v>-9642528.22</v>
      </c>
      <c r="J8" s="322">
        <f>ABS(IF(G8=0,0,((I8/G8)*100)))</f>
        <v>1.74</v>
      </c>
      <c r="K8" s="323"/>
      <c r="L8" s="324" t="s">
        <v>129</v>
      </c>
      <c r="M8" s="325"/>
      <c r="N8" s="326"/>
      <c r="O8" s="327">
        <v>41000</v>
      </c>
    </row>
    <row r="9" spans="1:15" s="328" customFormat="1" ht="8.25" customHeight="1">
      <c r="A9" s="323"/>
      <c r="B9" s="329"/>
      <c r="C9" s="330"/>
      <c r="D9" s="331"/>
      <c r="E9" s="320"/>
      <c r="F9" s="320"/>
      <c r="G9" s="320"/>
      <c r="H9" s="320"/>
      <c r="I9" s="321"/>
      <c r="J9" s="332"/>
      <c r="K9" s="323"/>
      <c r="L9" s="329"/>
      <c r="M9" s="330"/>
      <c r="N9" s="333"/>
      <c r="O9" s="327"/>
    </row>
    <row r="10" spans="1:15" s="334" customFormat="1" ht="13.5" customHeight="1">
      <c r="A10" s="329" t="s">
        <v>130</v>
      </c>
      <c r="C10" s="330"/>
      <c r="D10" s="335"/>
      <c r="E10" s="320">
        <f>SUM(E11:E16)</f>
        <v>325066286.47</v>
      </c>
      <c r="F10" s="320">
        <f aca="true" t="shared" si="0" ref="F10:F16">IF(E$8&gt;0,(E10/E$8)*100,0)</f>
        <v>59.59</v>
      </c>
      <c r="G10" s="320">
        <f>SUM(G11:G16)</f>
        <v>336707235.69</v>
      </c>
      <c r="H10" s="320">
        <f aca="true" t="shared" si="1" ref="H10:H16">IF(G$8&gt;0,(G10/G$8)*100,0)</f>
        <v>60.65</v>
      </c>
      <c r="I10" s="321">
        <f aca="true" t="shared" si="2" ref="I10:I16">E10-G10</f>
        <v>-11640949.22</v>
      </c>
      <c r="J10" s="322">
        <f aca="true" t="shared" si="3" ref="J10:J16">ABS(IF(G10=0,0,((I10/G10)*100)))</f>
        <v>3.46</v>
      </c>
      <c r="K10" s="329" t="s">
        <v>131</v>
      </c>
      <c r="L10" s="329" t="s">
        <v>132</v>
      </c>
      <c r="M10" s="330"/>
      <c r="N10" s="336"/>
      <c r="O10" s="337">
        <v>41100</v>
      </c>
    </row>
    <row r="11" spans="1:15" s="348" customFormat="1" ht="15" customHeight="1">
      <c r="A11" s="309"/>
      <c r="B11" s="338" t="s">
        <v>133</v>
      </c>
      <c r="C11" s="338"/>
      <c r="D11" s="339"/>
      <c r="E11" s="340">
        <v>112474715.78</v>
      </c>
      <c r="F11" s="341">
        <f t="shared" si="0"/>
        <v>20.62</v>
      </c>
      <c r="G11" s="340">
        <v>157070030.78</v>
      </c>
      <c r="H11" s="341">
        <f t="shared" si="1"/>
        <v>28.29</v>
      </c>
      <c r="I11" s="342">
        <f t="shared" si="2"/>
        <v>-44595315</v>
      </c>
      <c r="J11" s="343">
        <f t="shared" si="3"/>
        <v>28.39</v>
      </c>
      <c r="K11" s="309"/>
      <c r="L11" s="344" t="s">
        <v>134</v>
      </c>
      <c r="M11" s="345" t="s">
        <v>133</v>
      </c>
      <c r="N11" s="346"/>
      <c r="O11" s="347">
        <v>41110</v>
      </c>
    </row>
    <row r="12" spans="1:15" s="348" customFormat="1" ht="15" customHeight="1">
      <c r="A12" s="309"/>
      <c r="B12" s="338" t="s">
        <v>224</v>
      </c>
      <c r="C12" s="338"/>
      <c r="D12" s="339"/>
      <c r="E12" s="340"/>
      <c r="F12" s="341">
        <f t="shared" si="0"/>
        <v>0</v>
      </c>
      <c r="G12" s="340"/>
      <c r="H12" s="341">
        <f t="shared" si="1"/>
        <v>0</v>
      </c>
      <c r="I12" s="342">
        <f t="shared" si="2"/>
        <v>0</v>
      </c>
      <c r="J12" s="343">
        <f t="shared" si="3"/>
        <v>0</v>
      </c>
      <c r="K12" s="309"/>
      <c r="L12" s="344" t="s">
        <v>135</v>
      </c>
      <c r="M12" s="345" t="s">
        <v>136</v>
      </c>
      <c r="N12" s="346"/>
      <c r="O12" s="347">
        <v>41120</v>
      </c>
    </row>
    <row r="13" spans="1:15" s="348" customFormat="1" ht="15" customHeight="1">
      <c r="A13" s="309"/>
      <c r="B13" s="338" t="s">
        <v>137</v>
      </c>
      <c r="C13" s="338"/>
      <c r="D13" s="339"/>
      <c r="E13" s="340">
        <v>939403</v>
      </c>
      <c r="F13" s="341">
        <f t="shared" si="0"/>
        <v>0.17</v>
      </c>
      <c r="G13" s="340">
        <v>100090</v>
      </c>
      <c r="H13" s="341">
        <f t="shared" si="1"/>
        <v>0.02</v>
      </c>
      <c r="I13" s="342">
        <f t="shared" si="2"/>
        <v>839313</v>
      </c>
      <c r="J13" s="343">
        <f t="shared" si="3"/>
        <v>838.56</v>
      </c>
      <c r="K13" s="309"/>
      <c r="L13" s="344" t="s">
        <v>138</v>
      </c>
      <c r="M13" s="345" t="s">
        <v>139</v>
      </c>
      <c r="N13" s="346"/>
      <c r="O13" s="347">
        <v>41130</v>
      </c>
    </row>
    <row r="14" spans="1:15" s="348" customFormat="1" ht="15" customHeight="1">
      <c r="A14" s="309"/>
      <c r="B14" s="338" t="s">
        <v>140</v>
      </c>
      <c r="C14" s="338"/>
      <c r="D14" s="339"/>
      <c r="E14" s="340">
        <v>206721666.5</v>
      </c>
      <c r="F14" s="341">
        <f t="shared" si="0"/>
        <v>37.89</v>
      </c>
      <c r="G14" s="340">
        <v>178101594.5</v>
      </c>
      <c r="H14" s="341">
        <f t="shared" si="1"/>
        <v>32.08</v>
      </c>
      <c r="I14" s="342">
        <f t="shared" si="2"/>
        <v>28620072</v>
      </c>
      <c r="J14" s="343">
        <f t="shared" si="3"/>
        <v>16.07</v>
      </c>
      <c r="K14" s="309"/>
      <c r="L14" s="344" t="s">
        <v>141</v>
      </c>
      <c r="M14" s="345" t="s">
        <v>140</v>
      </c>
      <c r="N14" s="346"/>
      <c r="O14" s="347">
        <v>41140</v>
      </c>
    </row>
    <row r="15" spans="1:15" s="348" customFormat="1" ht="15" customHeight="1">
      <c r="A15" s="309"/>
      <c r="B15" s="338" t="s">
        <v>142</v>
      </c>
      <c r="C15" s="338"/>
      <c r="D15" s="339"/>
      <c r="E15" s="340">
        <v>4783809.49</v>
      </c>
      <c r="F15" s="341">
        <f t="shared" si="0"/>
        <v>0.88</v>
      </c>
      <c r="G15" s="340">
        <v>1409263.11</v>
      </c>
      <c r="H15" s="341">
        <f t="shared" si="1"/>
        <v>0.25</v>
      </c>
      <c r="I15" s="342">
        <f t="shared" si="2"/>
        <v>3374546.38</v>
      </c>
      <c r="J15" s="343">
        <f t="shared" si="3"/>
        <v>239.45</v>
      </c>
      <c r="K15" s="309"/>
      <c r="L15" s="344" t="s">
        <v>143</v>
      </c>
      <c r="M15" s="345" t="s">
        <v>142</v>
      </c>
      <c r="N15" s="346"/>
      <c r="O15" s="347">
        <v>41150</v>
      </c>
    </row>
    <row r="16" spans="1:15" s="348" customFormat="1" ht="15" customHeight="1">
      <c r="A16" s="309"/>
      <c r="B16" s="338" t="s">
        <v>144</v>
      </c>
      <c r="C16" s="338"/>
      <c r="D16" s="339"/>
      <c r="E16" s="340">
        <v>146691.7</v>
      </c>
      <c r="F16" s="341">
        <f t="shared" si="0"/>
        <v>0.03</v>
      </c>
      <c r="G16" s="340">
        <v>26257.3</v>
      </c>
      <c r="H16" s="341">
        <f t="shared" si="1"/>
        <v>0</v>
      </c>
      <c r="I16" s="342">
        <f t="shared" si="2"/>
        <v>120434.4</v>
      </c>
      <c r="J16" s="343">
        <f t="shared" si="3"/>
        <v>458.67</v>
      </c>
      <c r="K16" s="309"/>
      <c r="L16" s="344" t="s">
        <v>145</v>
      </c>
      <c r="M16" s="345" t="s">
        <v>146</v>
      </c>
      <c r="N16" s="346"/>
      <c r="O16" s="347">
        <v>41160</v>
      </c>
    </row>
    <row r="17" spans="1:15" s="348" customFormat="1" ht="8.25" customHeight="1">
      <c r="A17" s="309"/>
      <c r="B17" s="349"/>
      <c r="C17" s="345"/>
      <c r="D17" s="339"/>
      <c r="E17" s="341"/>
      <c r="F17" s="341"/>
      <c r="G17" s="341"/>
      <c r="H17" s="341"/>
      <c r="I17" s="342"/>
      <c r="J17" s="350"/>
      <c r="K17" s="309"/>
      <c r="L17" s="349"/>
      <c r="M17" s="345"/>
      <c r="N17" s="346"/>
      <c r="O17" s="347"/>
    </row>
    <row r="18" spans="1:15" s="334" customFormat="1" ht="13.5" customHeight="1">
      <c r="A18" s="329" t="s">
        <v>225</v>
      </c>
      <c r="C18" s="330"/>
      <c r="D18" s="335"/>
      <c r="E18" s="320">
        <f>SUM(E20:E24)</f>
        <v>0</v>
      </c>
      <c r="F18" s="320">
        <f>IF(E$8&gt;0,(E18/E$8)*100,0)</f>
        <v>0</v>
      </c>
      <c r="G18" s="320">
        <f>SUM(G20:G24)</f>
        <v>0</v>
      </c>
      <c r="H18" s="320">
        <f>IF(G$8&gt;0,(G18/G$8)*100,0)</f>
        <v>0</v>
      </c>
      <c r="I18" s="321">
        <f>E18-G18</f>
        <v>0</v>
      </c>
      <c r="J18" s="322">
        <f>ABS(IF(G18=0,0,((I18/G18)*100)))</f>
        <v>0</v>
      </c>
      <c r="K18" s="329" t="s">
        <v>147</v>
      </c>
      <c r="L18" s="329" t="s">
        <v>226</v>
      </c>
      <c r="M18" s="330"/>
      <c r="N18" s="336"/>
      <c r="O18" s="337">
        <v>41200</v>
      </c>
    </row>
    <row r="19" spans="1:15" s="334" customFormat="1" ht="21.75" customHeight="1">
      <c r="A19" s="329" t="s">
        <v>148</v>
      </c>
      <c r="C19" s="330"/>
      <c r="D19" s="335"/>
      <c r="E19" s="320"/>
      <c r="F19" s="320"/>
      <c r="G19" s="320"/>
      <c r="H19" s="320"/>
      <c r="I19" s="321"/>
      <c r="J19" s="332"/>
      <c r="K19" s="329"/>
      <c r="L19" s="329" t="s">
        <v>149</v>
      </c>
      <c r="M19" s="330"/>
      <c r="N19" s="336"/>
      <c r="O19" s="337"/>
    </row>
    <row r="20" spans="1:15" s="348" customFormat="1" ht="15" customHeight="1">
      <c r="A20" s="309"/>
      <c r="B20" s="338" t="s">
        <v>150</v>
      </c>
      <c r="C20" s="351"/>
      <c r="D20" s="339"/>
      <c r="E20" s="340"/>
      <c r="F20" s="341">
        <f>IF(E$8&gt;0,(E20/E$8)*100,0)</f>
        <v>0</v>
      </c>
      <c r="G20" s="340"/>
      <c r="H20" s="341">
        <f>IF(G$8&gt;0,(G20/G$8)*100,0)</f>
        <v>0</v>
      </c>
      <c r="I20" s="342">
        <f>E20-G20</f>
        <v>0</v>
      </c>
      <c r="J20" s="343">
        <f>ABS(IF(G20=0,0,((I20/G20)*100)))</f>
        <v>0</v>
      </c>
      <c r="K20" s="309"/>
      <c r="L20" s="344" t="s">
        <v>134</v>
      </c>
      <c r="M20" s="345" t="s">
        <v>150</v>
      </c>
      <c r="N20" s="346"/>
      <c r="O20" s="347">
        <v>41210</v>
      </c>
    </row>
    <row r="21" spans="1:15" s="348" customFormat="1" ht="15" customHeight="1">
      <c r="A21" s="309"/>
      <c r="B21" s="338" t="s">
        <v>151</v>
      </c>
      <c r="C21" s="351"/>
      <c r="D21" s="339"/>
      <c r="E21" s="340"/>
      <c r="F21" s="341">
        <f>IF(E$8&gt;0,(E21/E$8)*100,0)</f>
        <v>0</v>
      </c>
      <c r="G21" s="340"/>
      <c r="H21" s="341">
        <f>IF(G$8&gt;0,(G21/G$8)*100,0)</f>
        <v>0</v>
      </c>
      <c r="I21" s="342">
        <f>E21-G21</f>
        <v>0</v>
      </c>
      <c r="J21" s="343">
        <f>ABS(IF(G21=0,0,((I21/G21)*100)))</f>
        <v>0</v>
      </c>
      <c r="K21" s="309"/>
      <c r="L21" s="344" t="s">
        <v>135</v>
      </c>
      <c r="M21" s="345" t="s">
        <v>151</v>
      </c>
      <c r="N21" s="346"/>
      <c r="O21" s="347">
        <v>41220</v>
      </c>
    </row>
    <row r="22" spans="1:15" s="348" customFormat="1" ht="15" customHeight="1">
      <c r="A22" s="309"/>
      <c r="B22" s="338" t="s">
        <v>152</v>
      </c>
      <c r="C22" s="351"/>
      <c r="D22" s="339"/>
      <c r="E22" s="340"/>
      <c r="F22" s="341">
        <f>IF(E$8&gt;0,(E22/E$8)*100,0)</f>
        <v>0</v>
      </c>
      <c r="G22" s="340"/>
      <c r="H22" s="341">
        <f>IF(G$8&gt;0,(G22/G$8)*100,0)</f>
        <v>0</v>
      </c>
      <c r="I22" s="342">
        <f>E22-G22</f>
        <v>0</v>
      </c>
      <c r="J22" s="343">
        <f>ABS(IF(G22=0,0,((I22/G22)*100)))</f>
        <v>0</v>
      </c>
      <c r="K22" s="309"/>
      <c r="L22" s="344" t="s">
        <v>138</v>
      </c>
      <c r="M22" s="345" t="s">
        <v>152</v>
      </c>
      <c r="N22" s="346"/>
      <c r="O22" s="347">
        <v>41230</v>
      </c>
    </row>
    <row r="23" spans="1:15" s="348" customFormat="1" ht="15" customHeight="1">
      <c r="A23" s="309"/>
      <c r="B23" s="338" t="s">
        <v>153</v>
      </c>
      <c r="C23" s="351"/>
      <c r="D23" s="339"/>
      <c r="E23" s="340"/>
      <c r="F23" s="341">
        <f>IF(E$8&gt;0,(E23/E$8)*100,0)</f>
        <v>0</v>
      </c>
      <c r="G23" s="340"/>
      <c r="H23" s="341">
        <f>IF(G$8&gt;0,(G23/G$8)*100,0)</f>
        <v>0</v>
      </c>
      <c r="I23" s="342">
        <f>E23-G23</f>
        <v>0</v>
      </c>
      <c r="J23" s="343">
        <f>ABS(IF(G23=0,0,((I23/G23)*100)))</f>
        <v>0</v>
      </c>
      <c r="K23" s="309"/>
      <c r="L23" s="344" t="s">
        <v>141</v>
      </c>
      <c r="M23" s="345" t="s">
        <v>153</v>
      </c>
      <c r="N23" s="346"/>
      <c r="O23" s="347">
        <v>41230</v>
      </c>
    </row>
    <row r="24" spans="1:15" s="348" customFormat="1" ht="15" customHeight="1">
      <c r="A24" s="309"/>
      <c r="B24" s="338" t="s">
        <v>154</v>
      </c>
      <c r="C24" s="351"/>
      <c r="D24" s="339"/>
      <c r="E24" s="340"/>
      <c r="F24" s="341">
        <f>IF(E$8&gt;0,(E24/E$8)*100,0)</f>
        <v>0</v>
      </c>
      <c r="G24" s="340"/>
      <c r="H24" s="341">
        <f>IF(G$8&gt;0,(G24/G$8)*100,0)</f>
        <v>0</v>
      </c>
      <c r="I24" s="342">
        <f>E24-G24</f>
        <v>0</v>
      </c>
      <c r="J24" s="343">
        <f>ABS(IF(G24=0,0,((I24/G24)*100)))</f>
        <v>0</v>
      </c>
      <c r="K24" s="309"/>
      <c r="L24" s="344" t="s">
        <v>143</v>
      </c>
      <c r="M24" s="345" t="s">
        <v>154</v>
      </c>
      <c r="N24" s="346"/>
      <c r="O24" s="315">
        <v>41240</v>
      </c>
    </row>
    <row r="25" spans="1:15" s="348" customFormat="1" ht="8.25" customHeight="1">
      <c r="A25" s="309"/>
      <c r="B25" s="349"/>
      <c r="C25" s="345"/>
      <c r="D25" s="339"/>
      <c r="E25" s="341"/>
      <c r="F25" s="341"/>
      <c r="G25" s="341"/>
      <c r="H25" s="341"/>
      <c r="I25" s="342"/>
      <c r="J25" s="350"/>
      <c r="K25" s="309"/>
      <c r="L25" s="349"/>
      <c r="M25" s="345"/>
      <c r="N25" s="346"/>
      <c r="O25" s="315"/>
    </row>
    <row r="26" spans="1:15" s="334" customFormat="1" ht="13.5" customHeight="1">
      <c r="A26" s="329" t="s">
        <v>155</v>
      </c>
      <c r="C26" s="330"/>
      <c r="D26" s="335"/>
      <c r="E26" s="320">
        <f>SUM(E27:E35)</f>
        <v>215063566</v>
      </c>
      <c r="F26" s="320">
        <f aca="true" t="shared" si="4" ref="F26:F35">IF(E$8&gt;0,(E26/E$8)*100,0)</f>
        <v>39.42</v>
      </c>
      <c r="G26" s="320">
        <f>SUM(G27:G35)</f>
        <v>213646998</v>
      </c>
      <c r="H26" s="320">
        <f aca="true" t="shared" si="5" ref="H26:H35">IF(G$8&gt;0,(G26/G$8)*100,0)</f>
        <v>38.48</v>
      </c>
      <c r="I26" s="321">
        <f aca="true" t="shared" si="6" ref="I26:I35">E26-G26</f>
        <v>1416568</v>
      </c>
      <c r="J26" s="322">
        <f aca="true" t="shared" si="7" ref="J26:J35">ABS(IF(G26=0,0,((I26/G26)*100)))</f>
        <v>0.66</v>
      </c>
      <c r="K26" s="329" t="s">
        <v>156</v>
      </c>
      <c r="L26" s="329" t="s">
        <v>157</v>
      </c>
      <c r="M26" s="330"/>
      <c r="N26" s="336"/>
      <c r="O26" s="327">
        <v>41300</v>
      </c>
    </row>
    <row r="27" spans="1:15" s="348" customFormat="1" ht="15" customHeight="1">
      <c r="A27" s="309"/>
      <c r="B27" s="338" t="s">
        <v>158</v>
      </c>
      <c r="C27" s="351"/>
      <c r="D27" s="339"/>
      <c r="E27" s="340">
        <v>97441800</v>
      </c>
      <c r="F27" s="341">
        <f t="shared" si="4"/>
        <v>17.86</v>
      </c>
      <c r="G27" s="340">
        <v>97441800</v>
      </c>
      <c r="H27" s="341">
        <f t="shared" si="5"/>
        <v>17.55</v>
      </c>
      <c r="I27" s="342">
        <f t="shared" si="6"/>
        <v>0</v>
      </c>
      <c r="J27" s="343">
        <f t="shared" si="7"/>
        <v>0</v>
      </c>
      <c r="K27" s="309"/>
      <c r="L27" s="344" t="s">
        <v>134</v>
      </c>
      <c r="M27" s="345" t="s">
        <v>158</v>
      </c>
      <c r="N27" s="346"/>
      <c r="O27" s="347">
        <v>41310</v>
      </c>
    </row>
    <row r="28" spans="1:15" s="348" customFormat="1" ht="15" customHeight="1">
      <c r="A28" s="309"/>
      <c r="B28" s="338" t="s">
        <v>159</v>
      </c>
      <c r="C28" s="351"/>
      <c r="D28" s="339"/>
      <c r="E28" s="340">
        <v>163849</v>
      </c>
      <c r="F28" s="341">
        <f t="shared" si="4"/>
        <v>0.03</v>
      </c>
      <c r="G28" s="340">
        <v>193945</v>
      </c>
      <c r="H28" s="341">
        <f t="shared" si="5"/>
        <v>0.03</v>
      </c>
      <c r="I28" s="342">
        <f t="shared" si="6"/>
        <v>-30096</v>
      </c>
      <c r="J28" s="343">
        <f t="shared" si="7"/>
        <v>15.52</v>
      </c>
      <c r="K28" s="309"/>
      <c r="L28" s="344" t="s">
        <v>135</v>
      </c>
      <c r="M28" s="345" t="s">
        <v>159</v>
      </c>
      <c r="N28" s="346"/>
      <c r="O28" s="315">
        <v>41320</v>
      </c>
    </row>
    <row r="29" spans="1:15" s="348" customFormat="1" ht="15" customHeight="1">
      <c r="A29" s="309"/>
      <c r="B29" s="338" t="s">
        <v>160</v>
      </c>
      <c r="C29" s="351"/>
      <c r="D29" s="339"/>
      <c r="E29" s="340">
        <v>54006234</v>
      </c>
      <c r="F29" s="341">
        <f t="shared" si="4"/>
        <v>9.9</v>
      </c>
      <c r="G29" s="340">
        <v>55269885</v>
      </c>
      <c r="H29" s="341">
        <f t="shared" si="5"/>
        <v>9.96</v>
      </c>
      <c r="I29" s="342">
        <f t="shared" si="6"/>
        <v>-1263651</v>
      </c>
      <c r="J29" s="343">
        <f t="shared" si="7"/>
        <v>2.29</v>
      </c>
      <c r="K29" s="309"/>
      <c r="L29" s="344" t="s">
        <v>138</v>
      </c>
      <c r="M29" s="345" t="s">
        <v>161</v>
      </c>
      <c r="N29" s="346"/>
      <c r="O29" s="315">
        <v>41330</v>
      </c>
    </row>
    <row r="30" spans="1:15" s="348" customFormat="1" ht="15" customHeight="1">
      <c r="A30" s="309"/>
      <c r="B30" s="338" t="s">
        <v>162</v>
      </c>
      <c r="C30" s="351"/>
      <c r="D30" s="339"/>
      <c r="E30" s="340">
        <v>59158600</v>
      </c>
      <c r="F30" s="341">
        <f t="shared" si="4"/>
        <v>10.84</v>
      </c>
      <c r="G30" s="340">
        <v>55774914</v>
      </c>
      <c r="H30" s="341">
        <f t="shared" si="5"/>
        <v>10.05</v>
      </c>
      <c r="I30" s="342">
        <f t="shared" si="6"/>
        <v>3383686</v>
      </c>
      <c r="J30" s="343">
        <f t="shared" si="7"/>
        <v>6.07</v>
      </c>
      <c r="K30" s="309"/>
      <c r="L30" s="344" t="s">
        <v>141</v>
      </c>
      <c r="M30" s="345" t="s">
        <v>162</v>
      </c>
      <c r="N30" s="346"/>
      <c r="O30" s="315">
        <v>41340</v>
      </c>
    </row>
    <row r="31" spans="1:15" s="348" customFormat="1" ht="15" customHeight="1">
      <c r="A31" s="309"/>
      <c r="B31" s="338" t="s">
        <v>163</v>
      </c>
      <c r="C31" s="351"/>
      <c r="D31" s="339"/>
      <c r="E31" s="340">
        <v>829608</v>
      </c>
      <c r="F31" s="341">
        <f t="shared" si="4"/>
        <v>0.15</v>
      </c>
      <c r="G31" s="340">
        <v>1180134</v>
      </c>
      <c r="H31" s="341">
        <f t="shared" si="5"/>
        <v>0.21</v>
      </c>
      <c r="I31" s="342">
        <f t="shared" si="6"/>
        <v>-350526</v>
      </c>
      <c r="J31" s="343">
        <f t="shared" si="7"/>
        <v>29.7</v>
      </c>
      <c r="K31" s="309"/>
      <c r="L31" s="344" t="s">
        <v>143</v>
      </c>
      <c r="M31" s="345" t="s">
        <v>163</v>
      </c>
      <c r="N31" s="346"/>
      <c r="O31" s="315">
        <v>41350</v>
      </c>
    </row>
    <row r="32" spans="1:15" s="348" customFormat="1" ht="15" customHeight="1">
      <c r="A32" s="309"/>
      <c r="B32" s="338" t="s">
        <v>164</v>
      </c>
      <c r="C32" s="351"/>
      <c r="D32" s="339"/>
      <c r="E32" s="340">
        <v>3463475</v>
      </c>
      <c r="F32" s="341">
        <f t="shared" si="4"/>
        <v>0.63</v>
      </c>
      <c r="G32" s="340">
        <v>3786320</v>
      </c>
      <c r="H32" s="341">
        <f t="shared" si="5"/>
        <v>0.68</v>
      </c>
      <c r="I32" s="342">
        <f t="shared" si="6"/>
        <v>-322845</v>
      </c>
      <c r="J32" s="343">
        <f t="shared" si="7"/>
        <v>8.53</v>
      </c>
      <c r="K32" s="309"/>
      <c r="L32" s="344" t="s">
        <v>145</v>
      </c>
      <c r="M32" s="345" t="s">
        <v>164</v>
      </c>
      <c r="N32" s="346"/>
      <c r="O32" s="315">
        <v>41360</v>
      </c>
    </row>
    <row r="33" spans="1:15" s="348" customFormat="1" ht="15" customHeight="1">
      <c r="A33" s="309"/>
      <c r="B33" s="338" t="s">
        <v>165</v>
      </c>
      <c r="C33" s="351"/>
      <c r="D33" s="339"/>
      <c r="E33" s="340"/>
      <c r="F33" s="341">
        <f t="shared" si="4"/>
        <v>0</v>
      </c>
      <c r="G33" s="340"/>
      <c r="H33" s="341">
        <f t="shared" si="5"/>
        <v>0</v>
      </c>
      <c r="I33" s="342">
        <f t="shared" si="6"/>
        <v>0</v>
      </c>
      <c r="J33" s="343">
        <f t="shared" si="7"/>
        <v>0</v>
      </c>
      <c r="K33" s="309"/>
      <c r="L33" s="344" t="s">
        <v>166</v>
      </c>
      <c r="M33" s="345" t="s">
        <v>165</v>
      </c>
      <c r="N33" s="346"/>
      <c r="O33" s="315">
        <v>41370</v>
      </c>
    </row>
    <row r="34" spans="1:15" s="348" customFormat="1" ht="15" customHeight="1">
      <c r="A34" s="309"/>
      <c r="B34" s="338" t="s">
        <v>167</v>
      </c>
      <c r="C34" s="351"/>
      <c r="D34" s="339"/>
      <c r="E34" s="340"/>
      <c r="F34" s="341">
        <f t="shared" si="4"/>
        <v>0</v>
      </c>
      <c r="G34" s="340"/>
      <c r="H34" s="341">
        <f t="shared" si="5"/>
        <v>0</v>
      </c>
      <c r="I34" s="342">
        <f t="shared" si="6"/>
        <v>0</v>
      </c>
      <c r="J34" s="343">
        <f t="shared" si="7"/>
        <v>0</v>
      </c>
      <c r="K34" s="309"/>
      <c r="L34" s="344" t="s">
        <v>168</v>
      </c>
      <c r="M34" s="345" t="s">
        <v>167</v>
      </c>
      <c r="N34" s="346"/>
      <c r="O34" s="315">
        <v>41380</v>
      </c>
    </row>
    <row r="35" spans="1:15" s="348" customFormat="1" ht="15" customHeight="1">
      <c r="A35" s="309"/>
      <c r="B35" s="338" t="s">
        <v>169</v>
      </c>
      <c r="C35" s="351"/>
      <c r="D35" s="339"/>
      <c r="E35" s="340"/>
      <c r="F35" s="341">
        <f t="shared" si="4"/>
        <v>0</v>
      </c>
      <c r="G35" s="340"/>
      <c r="H35" s="341">
        <f t="shared" si="5"/>
        <v>0</v>
      </c>
      <c r="I35" s="342">
        <f t="shared" si="6"/>
        <v>0</v>
      </c>
      <c r="J35" s="343">
        <f t="shared" si="7"/>
        <v>0</v>
      </c>
      <c r="K35" s="309"/>
      <c r="L35" s="344" t="s">
        <v>170</v>
      </c>
      <c r="M35" s="345" t="s">
        <v>169</v>
      </c>
      <c r="N35" s="346"/>
      <c r="O35" s="315">
        <v>41390</v>
      </c>
    </row>
    <row r="36" spans="1:15" s="348" customFormat="1" ht="8.25" customHeight="1">
      <c r="A36" s="309"/>
      <c r="B36" s="349"/>
      <c r="C36" s="345"/>
      <c r="D36" s="339"/>
      <c r="E36" s="341"/>
      <c r="F36" s="341"/>
      <c r="G36" s="341"/>
      <c r="H36" s="341"/>
      <c r="I36" s="342"/>
      <c r="J36" s="350"/>
      <c r="K36" s="309"/>
      <c r="L36" s="349"/>
      <c r="M36" s="345"/>
      <c r="N36" s="346"/>
      <c r="O36" s="347"/>
    </row>
    <row r="37" spans="1:15" s="334" customFormat="1" ht="13.5" customHeight="1">
      <c r="A37" s="329" t="s">
        <v>171</v>
      </c>
      <c r="C37" s="330"/>
      <c r="D37" s="335"/>
      <c r="E37" s="320">
        <f>SUM(E38:E40)</f>
        <v>0</v>
      </c>
      <c r="F37" s="320">
        <f>IF(E$8&gt;0,(E37/E$8)*100,0)</f>
        <v>0</v>
      </c>
      <c r="G37" s="320">
        <f>SUM(G38:G40)</f>
        <v>0</v>
      </c>
      <c r="H37" s="320">
        <f>IF(G$8&gt;0,(G37/G$8)*100,0)</f>
        <v>0</v>
      </c>
      <c r="I37" s="321">
        <f>E37-G37</f>
        <v>0</v>
      </c>
      <c r="J37" s="322">
        <f>ABS(IF(G37=0,0,((I37/G37)*100)))</f>
        <v>0</v>
      </c>
      <c r="K37" s="329" t="s">
        <v>172</v>
      </c>
      <c r="L37" s="329" t="s">
        <v>173</v>
      </c>
      <c r="M37" s="330"/>
      <c r="N37" s="336"/>
      <c r="O37" s="337">
        <v>41400</v>
      </c>
    </row>
    <row r="38" spans="1:15" s="348" customFormat="1" ht="15" customHeight="1">
      <c r="A38" s="309"/>
      <c r="B38" s="338" t="s">
        <v>174</v>
      </c>
      <c r="C38" s="351"/>
      <c r="D38" s="339"/>
      <c r="E38" s="340"/>
      <c r="F38" s="341">
        <f>IF(E$8&gt;0,(E38/E$8)*100,0)</f>
        <v>0</v>
      </c>
      <c r="G38" s="340"/>
      <c r="H38" s="341">
        <f>IF(G$8&gt;0,(G38/G$8)*100,0)</f>
        <v>0</v>
      </c>
      <c r="I38" s="342">
        <f>E38-G38</f>
        <v>0</v>
      </c>
      <c r="J38" s="343">
        <f>ABS(IF(G38=0,0,((I38/G38)*100)))</f>
        <v>0</v>
      </c>
      <c r="K38" s="309"/>
      <c r="L38" s="344" t="s">
        <v>134</v>
      </c>
      <c r="M38" s="345" t="s">
        <v>174</v>
      </c>
      <c r="N38" s="346"/>
      <c r="O38" s="315">
        <v>41410</v>
      </c>
    </row>
    <row r="39" spans="1:15" s="348" customFormat="1" ht="15" customHeight="1">
      <c r="A39" s="309"/>
      <c r="B39" s="338" t="s">
        <v>175</v>
      </c>
      <c r="C39" s="351"/>
      <c r="D39" s="339"/>
      <c r="E39" s="340"/>
      <c r="F39" s="341">
        <f>IF(E$8&gt;0,(E39/E$8)*100,0)</f>
        <v>0</v>
      </c>
      <c r="G39" s="340"/>
      <c r="H39" s="341">
        <f>IF(G$8&gt;0,(G39/G$8)*100,0)</f>
        <v>0</v>
      </c>
      <c r="I39" s="342">
        <f>E39-G39</f>
        <v>0</v>
      </c>
      <c r="J39" s="343">
        <f>ABS(IF(G39=0,0,((I39/G39)*100)))</f>
        <v>0</v>
      </c>
      <c r="K39" s="309"/>
      <c r="L39" s="344" t="s">
        <v>135</v>
      </c>
      <c r="M39" s="345" t="s">
        <v>175</v>
      </c>
      <c r="N39" s="346"/>
      <c r="O39" s="315">
        <v>41420</v>
      </c>
    </row>
    <row r="40" spans="1:15" s="348" customFormat="1" ht="15" customHeight="1">
      <c r="A40" s="309"/>
      <c r="B40" s="338" t="s">
        <v>176</v>
      </c>
      <c r="C40" s="351"/>
      <c r="D40" s="339"/>
      <c r="E40" s="340"/>
      <c r="F40" s="341">
        <f>IF(E$8&gt;0,(E40/E$8)*100,0)</f>
        <v>0</v>
      </c>
      <c r="G40" s="352"/>
      <c r="H40" s="341">
        <f>IF(G$8&gt;0,(G40/G$8)*100,0)</f>
        <v>0</v>
      </c>
      <c r="I40" s="342">
        <f>E40-G40</f>
        <v>0</v>
      </c>
      <c r="J40" s="343">
        <f>ABS(IF(G40=0,0,((I40/G40)*100)))</f>
        <v>0</v>
      </c>
      <c r="K40" s="309"/>
      <c r="L40" s="344" t="s">
        <v>138</v>
      </c>
      <c r="M40" s="345" t="s">
        <v>176</v>
      </c>
      <c r="N40" s="346"/>
      <c r="O40" s="315">
        <v>41430</v>
      </c>
    </row>
    <row r="41" spans="1:15" s="348" customFormat="1" ht="8.25" customHeight="1">
      <c r="A41" s="309"/>
      <c r="B41" s="349"/>
      <c r="C41" s="345"/>
      <c r="D41" s="353"/>
      <c r="E41" s="341"/>
      <c r="F41" s="341"/>
      <c r="G41" s="341"/>
      <c r="H41" s="341"/>
      <c r="I41" s="342"/>
      <c r="J41" s="350"/>
      <c r="K41" s="309"/>
      <c r="L41" s="349"/>
      <c r="M41" s="345"/>
      <c r="N41" s="354"/>
      <c r="O41" s="315"/>
    </row>
    <row r="42" spans="1:15" s="334" customFormat="1" ht="13.5" customHeight="1">
      <c r="A42" s="329" t="s">
        <v>177</v>
      </c>
      <c r="C42" s="330"/>
      <c r="D42" s="331"/>
      <c r="E42" s="320">
        <f>SUM(E43:E43)</f>
        <v>2282673</v>
      </c>
      <c r="F42" s="320">
        <f>IF(E$8&gt;0,(E42/E$8)*100,0)</f>
        <v>0.42</v>
      </c>
      <c r="G42" s="320">
        <f>SUM(G43:G43)</f>
        <v>2700820</v>
      </c>
      <c r="H42" s="320">
        <f>IF(G$8&gt;0,(G42/G$8)*100,0)</f>
        <v>0.49</v>
      </c>
      <c r="I42" s="321">
        <f>E42-G42</f>
        <v>-418147</v>
      </c>
      <c r="J42" s="322">
        <f>ABS(IF(G42=0,0,((I42/G42)*100)))</f>
        <v>15.48</v>
      </c>
      <c r="K42" s="329" t="s">
        <v>178</v>
      </c>
      <c r="L42" s="329" t="s">
        <v>179</v>
      </c>
      <c r="M42" s="330"/>
      <c r="N42" s="333"/>
      <c r="O42" s="337">
        <v>41500</v>
      </c>
    </row>
    <row r="43" spans="1:15" s="355" customFormat="1" ht="15" customHeight="1">
      <c r="A43" s="309"/>
      <c r="B43" s="338" t="s">
        <v>180</v>
      </c>
      <c r="C43" s="338"/>
      <c r="D43" s="339"/>
      <c r="E43" s="340">
        <v>2282673</v>
      </c>
      <c r="F43" s="341">
        <f>IF(E$8&gt;0,(E43/E$8)*100,0)</f>
        <v>0.42</v>
      </c>
      <c r="G43" s="340">
        <v>2700820</v>
      </c>
      <c r="H43" s="341">
        <f>IF(G$8&gt;0,(G43/G$8)*100,0)</f>
        <v>0.49</v>
      </c>
      <c r="I43" s="342">
        <f>E43-G43</f>
        <v>-418147</v>
      </c>
      <c r="J43" s="343">
        <f>ABS(IF(G43=0,0,((I43/G43)*100)))</f>
        <v>15.48</v>
      </c>
      <c r="K43" s="309"/>
      <c r="L43" s="344" t="s">
        <v>134</v>
      </c>
      <c r="M43" s="345" t="s">
        <v>180</v>
      </c>
      <c r="N43" s="346"/>
      <c r="O43" s="315">
        <v>41510</v>
      </c>
    </row>
    <row r="44" spans="1:15" s="356" customFormat="1" ht="8.25" customHeight="1">
      <c r="A44" s="309"/>
      <c r="B44" s="349"/>
      <c r="C44" s="345"/>
      <c r="D44" s="339"/>
      <c r="E44" s="341"/>
      <c r="F44" s="341"/>
      <c r="G44" s="341"/>
      <c r="H44" s="341"/>
      <c r="I44" s="342"/>
      <c r="J44" s="350"/>
      <c r="K44" s="309"/>
      <c r="L44" s="349"/>
      <c r="M44" s="345"/>
      <c r="N44" s="346"/>
      <c r="O44" s="315"/>
    </row>
    <row r="45" spans="1:15" s="357" customFormat="1" ht="15" customHeight="1">
      <c r="A45" s="329" t="s">
        <v>181</v>
      </c>
      <c r="C45" s="330"/>
      <c r="D45" s="335"/>
      <c r="E45" s="320">
        <f>SUM(E46:E46)</f>
        <v>0</v>
      </c>
      <c r="F45" s="320">
        <f>IF(E$8&gt;0,(E45/E$8)*100,0)</f>
        <v>0</v>
      </c>
      <c r="G45" s="320">
        <f>SUM(G46:G46)</f>
        <v>0</v>
      </c>
      <c r="H45" s="320">
        <f>IF(G$8&gt;0,(G45/G$8)*100,0)</f>
        <v>0</v>
      </c>
      <c r="I45" s="321">
        <f>E45-G45</f>
        <v>0</v>
      </c>
      <c r="J45" s="322">
        <f>ABS(IF(G45=0,0,((I45/G45)*100)))</f>
        <v>0</v>
      </c>
      <c r="K45" s="329" t="s">
        <v>182</v>
      </c>
      <c r="L45" s="329" t="s">
        <v>183</v>
      </c>
      <c r="M45" s="330"/>
      <c r="N45" s="336"/>
      <c r="O45" s="337">
        <v>41600</v>
      </c>
    </row>
    <row r="46" spans="1:15" s="358" customFormat="1" ht="15" customHeight="1">
      <c r="A46" s="309"/>
      <c r="B46" s="338" t="s">
        <v>184</v>
      </c>
      <c r="C46" s="338"/>
      <c r="D46" s="339"/>
      <c r="E46" s="340"/>
      <c r="F46" s="341">
        <f>IF(E$8&gt;0,(E46/E$8)*100,0)</f>
        <v>0</v>
      </c>
      <c r="G46" s="340"/>
      <c r="H46" s="341">
        <f>IF(G$8&gt;0,(G46/G$8)*100,0)</f>
        <v>0</v>
      </c>
      <c r="I46" s="342">
        <f>E46-G46</f>
        <v>0</v>
      </c>
      <c r="J46" s="343">
        <f>ABS(IF(G46=0,0,((I46/G46)*100)))</f>
        <v>0</v>
      </c>
      <c r="K46" s="309"/>
      <c r="L46" s="344" t="s">
        <v>134</v>
      </c>
      <c r="M46" s="345" t="s">
        <v>184</v>
      </c>
      <c r="N46" s="346"/>
      <c r="O46" s="315">
        <v>41610</v>
      </c>
    </row>
    <row r="47" spans="1:15" s="360" customFormat="1" ht="8.25" customHeight="1">
      <c r="A47" s="309"/>
      <c r="B47" s="359"/>
      <c r="C47" s="345"/>
      <c r="D47" s="339"/>
      <c r="E47" s="341"/>
      <c r="F47" s="341"/>
      <c r="G47" s="341"/>
      <c r="H47" s="341"/>
      <c r="I47" s="342"/>
      <c r="J47" s="350"/>
      <c r="K47" s="309"/>
      <c r="L47" s="359"/>
      <c r="M47" s="345"/>
      <c r="N47" s="346"/>
      <c r="O47" s="315"/>
    </row>
    <row r="48" spans="1:15" s="361" customFormat="1" ht="13.5" customHeight="1">
      <c r="A48" s="329" t="s">
        <v>185</v>
      </c>
      <c r="C48" s="330"/>
      <c r="D48" s="335"/>
      <c r="E48" s="320">
        <f>SUM(E49:E52)</f>
        <v>3131943</v>
      </c>
      <c r="F48" s="320">
        <f>IF(E$8&gt;0,(E48/E$8)*100,0)</f>
        <v>0.57</v>
      </c>
      <c r="G48" s="320">
        <f>SUM(G49:G52)</f>
        <v>2131943</v>
      </c>
      <c r="H48" s="320">
        <f>IF(G$8&gt;0,(G48/G$8)*100,0)</f>
        <v>0.38</v>
      </c>
      <c r="I48" s="321">
        <f>E48-G48</f>
        <v>1000000</v>
      </c>
      <c r="J48" s="322">
        <f>ABS(IF(G48=0,0,((I48/G48)*100)))</f>
        <v>46.91</v>
      </c>
      <c r="K48" s="329" t="s">
        <v>186</v>
      </c>
      <c r="L48" s="329" t="s">
        <v>187</v>
      </c>
      <c r="M48" s="330"/>
      <c r="N48" s="336"/>
      <c r="O48" s="327">
        <v>41700</v>
      </c>
    </row>
    <row r="49" spans="1:15" s="362" customFormat="1" ht="15" customHeight="1">
      <c r="A49" s="309"/>
      <c r="B49" s="338" t="s">
        <v>188</v>
      </c>
      <c r="C49" s="338"/>
      <c r="D49" s="353"/>
      <c r="E49" s="340"/>
      <c r="F49" s="341">
        <f>IF(E$8&gt;0,(E49/E$8)*100,0)</f>
        <v>0</v>
      </c>
      <c r="G49" s="340"/>
      <c r="H49" s="341">
        <f>IF(G$8&gt;0,(G49/G$8)*100,0)</f>
        <v>0</v>
      </c>
      <c r="I49" s="342">
        <f>E49-G49</f>
        <v>0</v>
      </c>
      <c r="J49" s="343">
        <f>ABS(IF(G49=0,0,((I49/G49)*100)))</f>
        <v>0</v>
      </c>
      <c r="K49" s="309"/>
      <c r="L49" s="344" t="s">
        <v>134</v>
      </c>
      <c r="M49" s="345" t="s">
        <v>189</v>
      </c>
      <c r="N49" s="354"/>
      <c r="O49" s="315">
        <v>41710</v>
      </c>
    </row>
    <row r="50" spans="1:15" s="362" customFormat="1" ht="15" customHeight="1">
      <c r="A50" s="309"/>
      <c r="B50" s="338" t="s">
        <v>190</v>
      </c>
      <c r="C50" s="338"/>
      <c r="D50" s="353"/>
      <c r="E50" s="340">
        <v>3131943</v>
      </c>
      <c r="F50" s="341">
        <f>IF(E$8&gt;0,(E50/E$8)*100,0)</f>
        <v>0.57</v>
      </c>
      <c r="G50" s="340">
        <v>2131943</v>
      </c>
      <c r="H50" s="341">
        <f>IF(G$8&gt;0,(G50/G$8)*100,0)</f>
        <v>0.38</v>
      </c>
      <c r="I50" s="342">
        <f>E50-G50</f>
        <v>1000000</v>
      </c>
      <c r="J50" s="343">
        <f>ABS(IF(G50=0,0,((I50/G50)*100)))</f>
        <v>46.91</v>
      </c>
      <c r="K50" s="309"/>
      <c r="L50" s="344" t="s">
        <v>135</v>
      </c>
      <c r="M50" s="345" t="s">
        <v>190</v>
      </c>
      <c r="N50" s="354"/>
      <c r="O50" s="315">
        <v>41720</v>
      </c>
    </row>
    <row r="51" spans="1:15" s="362" customFormat="1" ht="15" customHeight="1">
      <c r="A51" s="309"/>
      <c r="B51" s="338" t="s">
        <v>191</v>
      </c>
      <c r="C51" s="338"/>
      <c r="D51" s="353"/>
      <c r="E51" s="340"/>
      <c r="F51" s="341">
        <f>IF(E$8&gt;0,(E51/E$8)*100,0)</f>
        <v>0</v>
      </c>
      <c r="G51" s="340"/>
      <c r="H51" s="341">
        <f>IF(G$8&gt;0,(G51/G$8)*100,0)</f>
        <v>0</v>
      </c>
      <c r="I51" s="342">
        <f>E51-G51</f>
        <v>0</v>
      </c>
      <c r="J51" s="343">
        <f>ABS(IF(G51=0,0,((I51/G51)*100)))</f>
        <v>0</v>
      </c>
      <c r="K51" s="309"/>
      <c r="L51" s="344" t="s">
        <v>138</v>
      </c>
      <c r="M51" s="345" t="s">
        <v>191</v>
      </c>
      <c r="N51" s="354"/>
      <c r="O51" s="315">
        <v>41730</v>
      </c>
    </row>
    <row r="52" spans="1:15" s="362" customFormat="1" ht="27" customHeight="1">
      <c r="A52" s="309"/>
      <c r="B52" s="363" t="s">
        <v>227</v>
      </c>
      <c r="C52" s="338"/>
      <c r="D52" s="353"/>
      <c r="E52" s="340"/>
      <c r="F52" s="341">
        <f>IF(E$8&gt;0,(E52/E$8)*100,0)</f>
        <v>0</v>
      </c>
      <c r="G52" s="340"/>
      <c r="H52" s="341">
        <f>IF(G$8&gt;0,(G52/G$8)*100,0)</f>
        <v>0</v>
      </c>
      <c r="I52" s="342">
        <f>E52-G52</f>
        <v>0</v>
      </c>
      <c r="J52" s="343">
        <f>ABS(IF(G52=0,0,((I52/G52)*100)))</f>
        <v>0</v>
      </c>
      <c r="K52" s="309"/>
      <c r="L52" s="344" t="s">
        <v>141</v>
      </c>
      <c r="M52" s="345" t="s">
        <v>192</v>
      </c>
      <c r="N52" s="354"/>
      <c r="O52" s="315">
        <v>41740</v>
      </c>
    </row>
    <row r="53" spans="1:15" s="364" customFormat="1" ht="20.25" customHeight="1">
      <c r="A53" s="309"/>
      <c r="B53" s="359"/>
      <c r="C53" s="345"/>
      <c r="D53" s="353"/>
      <c r="E53" s="341"/>
      <c r="F53" s="341"/>
      <c r="G53" s="341"/>
      <c r="H53" s="341"/>
      <c r="I53" s="342"/>
      <c r="J53" s="350"/>
      <c r="K53" s="309"/>
      <c r="L53" s="359"/>
      <c r="M53" s="345"/>
      <c r="N53" s="354"/>
      <c r="O53" s="347"/>
    </row>
    <row r="54" spans="1:15" s="328" customFormat="1" ht="28.5" customHeight="1" thickBot="1">
      <c r="A54" s="365" t="s">
        <v>193</v>
      </c>
      <c r="B54" s="366"/>
      <c r="C54" s="366"/>
      <c r="D54" s="367"/>
      <c r="E54" s="368">
        <f>E8</f>
        <v>545544468.47</v>
      </c>
      <c r="F54" s="368">
        <f>IF(E$8&gt;0,(E54/E$8)*100,0)</f>
        <v>100</v>
      </c>
      <c r="G54" s="368">
        <f>G8</f>
        <v>555186996.69</v>
      </c>
      <c r="H54" s="368">
        <f>IF(G$8&gt;0,(G54/G$8)*100,0)</f>
        <v>100</v>
      </c>
      <c r="I54" s="369">
        <f>E54-G54</f>
        <v>-9642528.22</v>
      </c>
      <c r="J54" s="370">
        <f>ABS(IF(G54=0,0,((I54/G54)*100)))</f>
        <v>1.74</v>
      </c>
      <c r="K54" s="371"/>
      <c r="L54" s="324" t="s">
        <v>194</v>
      </c>
      <c r="M54" s="325"/>
      <c r="N54" s="326"/>
      <c r="O54" s="327">
        <v>42000</v>
      </c>
    </row>
    <row r="55" spans="1:15" s="328" customFormat="1" ht="14.25" customHeight="1">
      <c r="A55" s="372" t="s">
        <v>228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1"/>
      <c r="L55" s="324"/>
      <c r="M55" s="325"/>
      <c r="N55" s="325"/>
      <c r="O55" s="327"/>
    </row>
    <row r="56" spans="1:15" s="264" customFormat="1" ht="11.25" customHeight="1">
      <c r="A56" s="374" t="s">
        <v>195</v>
      </c>
      <c r="D56" s="265"/>
      <c r="E56" s="266"/>
      <c r="F56" s="266"/>
      <c r="G56" s="266"/>
      <c r="H56" s="266"/>
      <c r="I56" s="267"/>
      <c r="J56" s="375"/>
      <c r="K56" s="263" t="s">
        <v>195</v>
      </c>
      <c r="N56" s="265"/>
      <c r="O56" s="376"/>
    </row>
    <row r="57" spans="1:15" s="384" customFormat="1" ht="29.25" customHeight="1">
      <c r="A57" s="377" t="s">
        <v>229</v>
      </c>
      <c r="B57" s="282"/>
      <c r="C57" s="378"/>
      <c r="D57" s="284"/>
      <c r="E57" s="379"/>
      <c r="F57" s="379"/>
      <c r="G57" s="379"/>
      <c r="H57" s="379"/>
      <c r="I57" s="380"/>
      <c r="J57" s="381"/>
      <c r="K57" s="382"/>
      <c r="L57" s="282"/>
      <c r="M57" s="378"/>
      <c r="N57" s="284"/>
      <c r="O57" s="383"/>
    </row>
    <row r="58" spans="1:15" s="274" customFormat="1" ht="9.75" customHeight="1">
      <c r="A58" s="385"/>
      <c r="C58" s="275"/>
      <c r="D58" s="276"/>
      <c r="E58" s="277"/>
      <c r="F58" s="277"/>
      <c r="G58" s="277"/>
      <c r="H58" s="277"/>
      <c r="I58" s="278"/>
      <c r="J58" s="386"/>
      <c r="K58" s="387"/>
      <c r="M58" s="275"/>
      <c r="N58" s="276"/>
      <c r="O58" s="388"/>
    </row>
    <row r="59" spans="1:15" s="283" customFormat="1" ht="29.25" customHeight="1" thickBot="1">
      <c r="A59" s="389" t="s">
        <v>230</v>
      </c>
      <c r="B59" s="282"/>
      <c r="D59" s="284"/>
      <c r="E59" s="285"/>
      <c r="F59" s="285"/>
      <c r="G59" s="285"/>
      <c r="H59" s="285"/>
      <c r="I59" s="286"/>
      <c r="J59" s="390" t="s">
        <v>231</v>
      </c>
      <c r="K59" s="391"/>
      <c r="L59" s="282"/>
      <c r="N59" s="284"/>
      <c r="O59" s="337"/>
    </row>
    <row r="60" spans="1:15" s="300" customFormat="1" ht="28.5" customHeight="1">
      <c r="A60" s="290" t="s">
        <v>223</v>
      </c>
      <c r="B60" s="290"/>
      <c r="C60" s="290"/>
      <c r="D60" s="392"/>
      <c r="E60" s="292" t="s">
        <v>122</v>
      </c>
      <c r="F60" s="293"/>
      <c r="G60" s="292" t="s">
        <v>123</v>
      </c>
      <c r="H60" s="293"/>
      <c r="I60" s="393" t="s">
        <v>232</v>
      </c>
      <c r="J60" s="394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125</v>
      </c>
      <c r="F61" s="304" t="s">
        <v>3</v>
      </c>
      <c r="G61" s="303" t="s">
        <v>125</v>
      </c>
      <c r="H61" s="304" t="s">
        <v>3</v>
      </c>
      <c r="I61" s="303" t="s">
        <v>125</v>
      </c>
      <c r="J61" s="395" t="s">
        <v>3</v>
      </c>
      <c r="K61" s="306"/>
      <c r="L61" s="307" t="s">
        <v>126</v>
      </c>
      <c r="M61" s="307"/>
      <c r="N61" s="302"/>
      <c r="O61" s="396"/>
    </row>
    <row r="62" spans="1:15" s="316" customFormat="1" ht="6.75" customHeight="1">
      <c r="A62" s="309"/>
      <c r="B62" s="310"/>
      <c r="C62" s="310"/>
      <c r="D62" s="311"/>
      <c r="E62" s="312"/>
      <c r="F62" s="313"/>
      <c r="G62" s="312"/>
      <c r="H62" s="313"/>
      <c r="I62" s="312"/>
      <c r="J62" s="314"/>
      <c r="K62" s="309"/>
      <c r="L62" s="310"/>
      <c r="M62" s="310"/>
      <c r="N62" s="311"/>
      <c r="O62" s="315"/>
    </row>
    <row r="63" spans="1:15" s="328" customFormat="1" ht="15" customHeight="1">
      <c r="A63" s="323"/>
      <c r="B63" s="324" t="s">
        <v>196</v>
      </c>
      <c r="C63" s="325"/>
      <c r="D63" s="326"/>
      <c r="E63" s="320">
        <f>E65+E71+E75+E77</f>
        <v>44239885</v>
      </c>
      <c r="F63" s="320">
        <f>IF(E$98&gt;0,(E63/E$98)*100,0)</f>
        <v>8.11</v>
      </c>
      <c r="G63" s="320">
        <f>G65+G71+G75+G77</f>
        <v>73536929</v>
      </c>
      <c r="H63" s="320">
        <f>IF(G$98&gt;0,(G63/G$98)*100,0)</f>
        <v>13.25</v>
      </c>
      <c r="I63" s="321">
        <f>I65+I71+I75+I77</f>
        <v>-29297044</v>
      </c>
      <c r="J63" s="322">
        <f>ABS(IF(G63=0,0,((I63/G63)*100)))</f>
        <v>39.84</v>
      </c>
      <c r="K63" s="323"/>
      <c r="L63" s="324" t="s">
        <v>197</v>
      </c>
      <c r="M63" s="325"/>
      <c r="N63" s="326"/>
      <c r="O63" s="327">
        <v>43000</v>
      </c>
    </row>
    <row r="64" spans="1:15" s="328" customFormat="1" ht="7.5" customHeight="1">
      <c r="A64" s="323"/>
      <c r="B64" s="329"/>
      <c r="C64" s="330"/>
      <c r="D64" s="333"/>
      <c r="E64" s="320"/>
      <c r="F64" s="320"/>
      <c r="G64" s="320"/>
      <c r="H64" s="320"/>
      <c r="I64" s="321"/>
      <c r="J64" s="332"/>
      <c r="K64" s="323"/>
      <c r="L64" s="329"/>
      <c r="M64" s="330"/>
      <c r="N64" s="333"/>
      <c r="O64" s="327"/>
    </row>
    <row r="65" spans="1:15" s="328" customFormat="1" ht="19.5" customHeight="1">
      <c r="A65" s="329" t="s">
        <v>198</v>
      </c>
      <c r="B65" s="397"/>
      <c r="C65" s="398"/>
      <c r="D65" s="399"/>
      <c r="E65" s="320">
        <f>SUM(E66:E69)</f>
        <v>26453375</v>
      </c>
      <c r="F65" s="320">
        <f>IF(E$98&gt;0,(E65/E$98)*100,0)</f>
        <v>4.85</v>
      </c>
      <c r="G65" s="320">
        <f>SUM(G66:G69)</f>
        <v>55879608</v>
      </c>
      <c r="H65" s="320">
        <f>IF(G$98&gt;0,(G65/G$98)*100,0)</f>
        <v>10.07</v>
      </c>
      <c r="I65" s="321">
        <f>E65-G65</f>
        <v>-29426233</v>
      </c>
      <c r="J65" s="322">
        <f>ABS(IF(G65=0,0,((I65/G65)*100)))</f>
        <v>52.66</v>
      </c>
      <c r="K65" s="329" t="s">
        <v>131</v>
      </c>
      <c r="L65" s="329" t="s">
        <v>199</v>
      </c>
      <c r="M65" s="398"/>
      <c r="N65" s="399"/>
      <c r="O65" s="327">
        <v>43100</v>
      </c>
    </row>
    <row r="66" spans="1:15" s="364" customFormat="1" ht="20.25" customHeight="1">
      <c r="A66" s="309"/>
      <c r="B66" s="338" t="s">
        <v>200</v>
      </c>
      <c r="C66" s="338"/>
      <c r="D66" s="400"/>
      <c r="E66" s="340"/>
      <c r="F66" s="341">
        <f>IF(E$98&gt;0,(E66/E$98)*100,0)</f>
        <v>0</v>
      </c>
      <c r="G66" s="340"/>
      <c r="H66" s="341">
        <f>IF(G$98&gt;0,(G66/G$98)*100,0)</f>
        <v>0</v>
      </c>
      <c r="I66" s="342">
        <f>E66-G66</f>
        <v>0</v>
      </c>
      <c r="J66" s="343">
        <f>ABS(IF(G66=0,0,((I66/G66)*100)))</f>
        <v>0</v>
      </c>
      <c r="K66" s="309"/>
      <c r="L66" s="344" t="s">
        <v>134</v>
      </c>
      <c r="M66" s="401" t="s">
        <v>200</v>
      </c>
      <c r="N66" s="400"/>
      <c r="O66" s="347">
        <v>43110</v>
      </c>
    </row>
    <row r="67" spans="1:15" s="364" customFormat="1" ht="19.5" customHeight="1">
      <c r="A67" s="309"/>
      <c r="B67" s="338" t="s">
        <v>201</v>
      </c>
      <c r="C67" s="338"/>
      <c r="D67" s="400"/>
      <c r="E67" s="340">
        <v>24772405</v>
      </c>
      <c r="F67" s="341">
        <f>IF(E$98&gt;0,(E67/E$98)*100,0)</f>
        <v>4.54</v>
      </c>
      <c r="G67" s="340">
        <v>54654262</v>
      </c>
      <c r="H67" s="341">
        <f>IF(G$98&gt;0,(G67/G$98)*100,0)</f>
        <v>9.84</v>
      </c>
      <c r="I67" s="342">
        <f>E67-G67</f>
        <v>-29881857</v>
      </c>
      <c r="J67" s="343">
        <f>ABS(IF(G67=0,0,((I67/G67)*100)))</f>
        <v>54.67</v>
      </c>
      <c r="K67" s="309"/>
      <c r="L67" s="344" t="s">
        <v>135</v>
      </c>
      <c r="M67" s="401" t="s">
        <v>201</v>
      </c>
      <c r="N67" s="400"/>
      <c r="O67" s="347">
        <v>43120</v>
      </c>
    </row>
    <row r="68" spans="1:15" s="364" customFormat="1" ht="19.5" customHeight="1">
      <c r="A68" s="309"/>
      <c r="B68" s="338" t="s">
        <v>202</v>
      </c>
      <c r="C68" s="338"/>
      <c r="D68" s="400"/>
      <c r="E68" s="340">
        <v>1680970</v>
      </c>
      <c r="F68" s="341">
        <f>IF(E$98&gt;0,(E68/E$98)*100,0)</f>
        <v>0.31</v>
      </c>
      <c r="G68" s="340">
        <v>1225346</v>
      </c>
      <c r="H68" s="341">
        <f>IF(G$98&gt;0,(G68/G$98)*100,0)</f>
        <v>0.22</v>
      </c>
      <c r="I68" s="342">
        <f>E68-G68</f>
        <v>455624</v>
      </c>
      <c r="J68" s="343">
        <f>ABS(IF(G68=0,0,((I68/G68)*100)))</f>
        <v>37.18</v>
      </c>
      <c r="K68" s="309"/>
      <c r="L68" s="344" t="s">
        <v>138</v>
      </c>
      <c r="M68" s="345" t="s">
        <v>202</v>
      </c>
      <c r="N68" s="400"/>
      <c r="O68" s="347">
        <v>43130</v>
      </c>
    </row>
    <row r="69" spans="1:15" s="364" customFormat="1" ht="18.75" customHeight="1">
      <c r="A69" s="309"/>
      <c r="B69" s="338" t="s">
        <v>233</v>
      </c>
      <c r="C69" s="338"/>
      <c r="D69" s="400"/>
      <c r="E69" s="340"/>
      <c r="F69" s="341">
        <f>IF(E$98&gt;0,(E69/E$98)*100,0)</f>
        <v>0</v>
      </c>
      <c r="G69" s="340"/>
      <c r="H69" s="341">
        <f>IF(G$98&gt;0,(G69/G$98)*100,0)</f>
        <v>0</v>
      </c>
      <c r="I69" s="342">
        <f>E69-G69</f>
        <v>0</v>
      </c>
      <c r="J69" s="343">
        <f>ABS(IF(G69=0,0,((I69/G69)*100)))</f>
        <v>0</v>
      </c>
      <c r="K69" s="309"/>
      <c r="L69" s="344"/>
      <c r="M69" s="345"/>
      <c r="N69" s="400"/>
      <c r="O69" s="347"/>
    </row>
    <row r="70" spans="1:15" s="364" customFormat="1" ht="12" customHeight="1">
      <c r="A70" s="309"/>
      <c r="B70" s="349"/>
      <c r="C70" s="345"/>
      <c r="D70" s="354"/>
      <c r="E70" s="341"/>
      <c r="F70" s="341"/>
      <c r="G70" s="341"/>
      <c r="H70" s="341"/>
      <c r="I70" s="342"/>
      <c r="J70" s="350"/>
      <c r="K70" s="309"/>
      <c r="L70" s="349"/>
      <c r="M70" s="345"/>
      <c r="N70" s="354"/>
      <c r="O70" s="347"/>
    </row>
    <row r="71" spans="1:15" s="328" customFormat="1" ht="19.5" customHeight="1">
      <c r="A71" s="329" t="s">
        <v>203</v>
      </c>
      <c r="B71" s="397"/>
      <c r="C71" s="398"/>
      <c r="D71" s="399"/>
      <c r="E71" s="320">
        <f>SUM(E72:E73)</f>
        <v>0</v>
      </c>
      <c r="F71" s="320">
        <f>IF(E$98&gt;0,(E71/E$98)*100,0)</f>
        <v>0</v>
      </c>
      <c r="G71" s="320">
        <f>SUM(G72:G73)</f>
        <v>0</v>
      </c>
      <c r="H71" s="320">
        <f>IF(G$98&gt;0,(G71/G$98)*100,0)</f>
        <v>0</v>
      </c>
      <c r="I71" s="321">
        <f>E71-G71</f>
        <v>0</v>
      </c>
      <c r="J71" s="322">
        <f>ABS(IF(G71=0,0,((I71/G71)*100)))</f>
        <v>0</v>
      </c>
      <c r="K71" s="329" t="s">
        <v>147</v>
      </c>
      <c r="L71" s="329" t="s">
        <v>204</v>
      </c>
      <c r="M71" s="398"/>
      <c r="N71" s="399"/>
      <c r="O71" s="327">
        <v>43200</v>
      </c>
    </row>
    <row r="72" spans="1:15" s="364" customFormat="1" ht="18" customHeight="1">
      <c r="A72" s="309"/>
      <c r="B72" s="338" t="s">
        <v>205</v>
      </c>
      <c r="C72" s="338"/>
      <c r="D72" s="400"/>
      <c r="E72" s="340"/>
      <c r="F72" s="341">
        <f>IF(E$98&gt;0,(E72/E$98)*100,0)</f>
        <v>0</v>
      </c>
      <c r="G72" s="340"/>
      <c r="H72" s="341">
        <f>IF(G$98&gt;0,(G72/G$98)*100,0)</f>
        <v>0</v>
      </c>
      <c r="I72" s="342">
        <f>E72-G72</f>
        <v>0</v>
      </c>
      <c r="J72" s="343">
        <f>ABS(IF(G72=0,0,((I72/G72)*100)))</f>
        <v>0</v>
      </c>
      <c r="K72" s="309"/>
      <c r="L72" s="344" t="s">
        <v>134</v>
      </c>
      <c r="M72" s="401" t="s">
        <v>205</v>
      </c>
      <c r="N72" s="400"/>
      <c r="O72" s="347">
        <v>43210</v>
      </c>
    </row>
    <row r="73" spans="1:15" s="364" customFormat="1" ht="19.5" customHeight="1">
      <c r="A73" s="309"/>
      <c r="B73" s="338" t="s">
        <v>234</v>
      </c>
      <c r="C73" s="338"/>
      <c r="D73" s="400"/>
      <c r="E73" s="340"/>
      <c r="F73" s="341">
        <f>IF(E$98&gt;0,(E73/E$98)*100,0)</f>
        <v>0</v>
      </c>
      <c r="G73" s="340"/>
      <c r="H73" s="341">
        <f>IF(G$98&gt;0,(G73/G$98)*100,0)</f>
        <v>0</v>
      </c>
      <c r="I73" s="342">
        <f>E73-G73</f>
        <v>0</v>
      </c>
      <c r="J73" s="343">
        <f>ABS(IF(G73=0,0,((I73/G73)*100)))</f>
        <v>0</v>
      </c>
      <c r="K73" s="309"/>
      <c r="L73" s="344"/>
      <c r="M73" s="401"/>
      <c r="N73" s="400"/>
      <c r="O73" s="347"/>
    </row>
    <row r="74" spans="1:15" s="364" customFormat="1" ht="12" customHeight="1">
      <c r="A74" s="309"/>
      <c r="B74" s="349"/>
      <c r="C74" s="345"/>
      <c r="D74" s="354"/>
      <c r="E74" s="341"/>
      <c r="F74" s="341"/>
      <c r="G74" s="341"/>
      <c r="H74" s="341"/>
      <c r="I74" s="342"/>
      <c r="J74" s="350"/>
      <c r="K74" s="309"/>
      <c r="L74" s="349"/>
      <c r="M74" s="345"/>
      <c r="N74" s="354"/>
      <c r="O74" s="347"/>
    </row>
    <row r="75" spans="1:15" s="328" customFormat="1" ht="19.5" customHeight="1">
      <c r="A75" s="329" t="s">
        <v>235</v>
      </c>
      <c r="B75" s="397"/>
      <c r="C75" s="398"/>
      <c r="D75" s="399"/>
      <c r="E75" s="320">
        <f>SUM(E76)</f>
        <v>17786510</v>
      </c>
      <c r="F75" s="320">
        <f>IF(E$98&gt;0,(E75/E$98)*100,0)</f>
        <v>3.26</v>
      </c>
      <c r="G75" s="320">
        <f>SUM(G76)</f>
        <v>17657321</v>
      </c>
      <c r="H75" s="320">
        <f>IF(G$98&gt;0,(G75/G$98)*100,0)</f>
        <v>3.18</v>
      </c>
      <c r="I75" s="321">
        <f>E75-G75</f>
        <v>129189</v>
      </c>
      <c r="J75" s="322">
        <f>ABS(IF(G75=0,0,((I75/G75)*100)))</f>
        <v>0.73</v>
      </c>
      <c r="K75" s="329" t="s">
        <v>156</v>
      </c>
      <c r="L75" s="329" t="s">
        <v>206</v>
      </c>
      <c r="M75" s="398"/>
      <c r="N75" s="399"/>
      <c r="O75" s="327">
        <v>43300</v>
      </c>
    </row>
    <row r="76" spans="1:15" s="364" customFormat="1" ht="25.5" customHeight="1">
      <c r="A76" s="309"/>
      <c r="B76" s="338" t="s">
        <v>207</v>
      </c>
      <c r="C76" s="338"/>
      <c r="D76" s="400"/>
      <c r="E76" s="340">
        <v>17786510</v>
      </c>
      <c r="F76" s="341">
        <f>IF(E$98&gt;0,(E76/E$98)*100,0)</f>
        <v>3.26</v>
      </c>
      <c r="G76" s="340">
        <v>17657321</v>
      </c>
      <c r="H76" s="341">
        <f>IF(G$98&gt;0,(G76/G$98)*100,0)</f>
        <v>3.18</v>
      </c>
      <c r="I76" s="342">
        <f>E76-G76</f>
        <v>129189</v>
      </c>
      <c r="J76" s="343">
        <f>ABS(IF(G76=0,0,((I76/G76)*100)))</f>
        <v>0.73</v>
      </c>
      <c r="K76" s="309"/>
      <c r="L76" s="344" t="s">
        <v>134</v>
      </c>
      <c r="M76" s="401" t="s">
        <v>207</v>
      </c>
      <c r="N76" s="400"/>
      <c r="O76" s="347">
        <v>43310</v>
      </c>
    </row>
    <row r="77" spans="1:15" s="364" customFormat="1" ht="19.5" customHeight="1">
      <c r="A77" s="329" t="s">
        <v>236</v>
      </c>
      <c r="B77" s="402"/>
      <c r="C77" s="402"/>
      <c r="D77" s="400"/>
      <c r="E77" s="320">
        <f>SUM(E78)</f>
        <v>0</v>
      </c>
      <c r="F77" s="320">
        <f>IF(E$98&gt;0,(E77/E$98)*100,0)</f>
        <v>0</v>
      </c>
      <c r="G77" s="320">
        <f>SUM(G78)</f>
        <v>0</v>
      </c>
      <c r="H77" s="320">
        <f>IF(G$98&gt;0,(G77/G$98)*100,0)</f>
        <v>0</v>
      </c>
      <c r="I77" s="321">
        <f>E77-G77</f>
        <v>0</v>
      </c>
      <c r="J77" s="322">
        <f>ABS(IF(G77=0,0,((I77/G77)*100)))</f>
        <v>0</v>
      </c>
      <c r="K77" s="309"/>
      <c r="L77" s="344"/>
      <c r="M77" s="401"/>
      <c r="N77" s="400"/>
      <c r="O77" s="347"/>
    </row>
    <row r="78" spans="1:15" s="364" customFormat="1" ht="25.5" customHeight="1">
      <c r="A78" s="309"/>
      <c r="B78" s="338" t="s">
        <v>237</v>
      </c>
      <c r="C78" s="338"/>
      <c r="D78" s="400"/>
      <c r="E78" s="340"/>
      <c r="F78" s="341">
        <f>IF(E$98&gt;0,(E78/E$98)*100,0)</f>
        <v>0</v>
      </c>
      <c r="G78" s="340"/>
      <c r="H78" s="341">
        <f>IF(G$98&gt;0,(G78/G$98)*100,0)</f>
        <v>0</v>
      </c>
      <c r="I78" s="342">
        <f>E78-G78</f>
        <v>0</v>
      </c>
      <c r="J78" s="343">
        <f>ABS(IF(G78=0,0,((I78/G78)*100)))</f>
        <v>0</v>
      </c>
      <c r="K78" s="309"/>
      <c r="L78" s="344"/>
      <c r="M78" s="401"/>
      <c r="N78" s="400"/>
      <c r="O78" s="347"/>
    </row>
    <row r="79" spans="1:15" s="364" customFormat="1" ht="12" customHeight="1">
      <c r="A79" s="309"/>
      <c r="B79" s="349"/>
      <c r="C79" s="345"/>
      <c r="D79" s="354"/>
      <c r="E79" s="341"/>
      <c r="F79" s="341"/>
      <c r="G79" s="341"/>
      <c r="H79" s="341"/>
      <c r="I79" s="342"/>
      <c r="J79" s="350"/>
      <c r="K79" s="309"/>
      <c r="L79" s="349"/>
      <c r="M79" s="345"/>
      <c r="N79" s="354"/>
      <c r="O79" s="347"/>
    </row>
    <row r="80" spans="1:15" s="328" customFormat="1" ht="19.5" customHeight="1">
      <c r="A80" s="323"/>
      <c r="B80" s="324" t="s">
        <v>208</v>
      </c>
      <c r="C80" s="403"/>
      <c r="D80" s="404"/>
      <c r="E80" s="320">
        <f>SUM(E82,E85,E89,E93)</f>
        <v>501304583.47</v>
      </c>
      <c r="F80" s="320">
        <f>IF(E$98&gt;0,(E80/E$98)*100,0)</f>
        <v>91.89</v>
      </c>
      <c r="G80" s="320">
        <f>SUM(G82,G85,G89,G93)</f>
        <v>481650067.69</v>
      </c>
      <c r="H80" s="320">
        <f>IF(G$98&gt;0,(G80/G$98)*100,0)</f>
        <v>86.75</v>
      </c>
      <c r="I80" s="321">
        <f>E80-G80</f>
        <v>19654515.78</v>
      </c>
      <c r="J80" s="322">
        <f>ABS(IF(G80=0,0,((I80/G80)*100)))</f>
        <v>4.08</v>
      </c>
      <c r="K80" s="323"/>
      <c r="L80" s="324" t="s">
        <v>209</v>
      </c>
      <c r="M80" s="403"/>
      <c r="N80" s="404"/>
      <c r="O80" s="327">
        <v>44000</v>
      </c>
    </row>
    <row r="81" spans="1:15" s="364" customFormat="1" ht="7.5" customHeight="1">
      <c r="A81" s="309"/>
      <c r="B81" s="349"/>
      <c r="C81" s="345"/>
      <c r="D81" s="354"/>
      <c r="E81" s="341"/>
      <c r="F81" s="341"/>
      <c r="G81" s="341"/>
      <c r="H81" s="341"/>
      <c r="I81" s="342"/>
      <c r="J81" s="350"/>
      <c r="K81" s="309"/>
      <c r="L81" s="349"/>
      <c r="M81" s="345"/>
      <c r="N81" s="354"/>
      <c r="O81" s="347"/>
    </row>
    <row r="82" spans="1:15" s="328" customFormat="1" ht="19.5" customHeight="1">
      <c r="A82" s="329" t="s">
        <v>210</v>
      </c>
      <c r="B82" s="397"/>
      <c r="C82" s="330"/>
      <c r="D82" s="404"/>
      <c r="E82" s="320">
        <f>SUM(E83)</f>
        <v>208000000</v>
      </c>
      <c r="F82" s="320">
        <f>IF(E$98&gt;0,(E82/E$98)*100,0)</f>
        <v>38.13</v>
      </c>
      <c r="G82" s="320">
        <f>SUM(G83)</f>
        <v>208000000</v>
      </c>
      <c r="H82" s="320">
        <f>IF(G$98&gt;0,(G82/G$98)*100,0)</f>
        <v>37.46</v>
      </c>
      <c r="I82" s="321">
        <f>E82-G82</f>
        <v>0</v>
      </c>
      <c r="J82" s="322">
        <f>ABS(IF(G82=0,0,((I82/G82)*100)))</f>
        <v>0</v>
      </c>
      <c r="K82" s="329" t="s">
        <v>131</v>
      </c>
      <c r="L82" s="329" t="s">
        <v>211</v>
      </c>
      <c r="M82" s="330"/>
      <c r="N82" s="404"/>
      <c r="O82" s="327">
        <v>44100</v>
      </c>
    </row>
    <row r="83" spans="1:15" s="364" customFormat="1" ht="25.5" customHeight="1">
      <c r="A83" s="309"/>
      <c r="B83" s="338" t="s">
        <v>212</v>
      </c>
      <c r="C83" s="338"/>
      <c r="D83" s="405"/>
      <c r="E83" s="340">
        <v>208000000</v>
      </c>
      <c r="F83" s="341">
        <f>IF(E$98&gt;0,(E83/E$98)*100,0)</f>
        <v>38.13</v>
      </c>
      <c r="G83" s="340">
        <v>208000000</v>
      </c>
      <c r="H83" s="341">
        <f>IF(G$98&gt;0,(G83/G$98)*100,0)</f>
        <v>37.46</v>
      </c>
      <c r="I83" s="342">
        <f>E83-G83</f>
        <v>0</v>
      </c>
      <c r="J83" s="343">
        <f>ABS(IF(G83=0,0,((I83/G83)*100)))</f>
        <v>0</v>
      </c>
      <c r="K83" s="309"/>
      <c r="L83" s="344" t="s">
        <v>134</v>
      </c>
      <c r="M83" s="345" t="s">
        <v>212</v>
      </c>
      <c r="N83" s="405"/>
      <c r="O83" s="347">
        <v>44110</v>
      </c>
    </row>
    <row r="84" spans="1:15" s="364" customFormat="1" ht="6.75" customHeight="1">
      <c r="A84" s="309"/>
      <c r="B84" s="349"/>
      <c r="C84" s="345"/>
      <c r="D84" s="354"/>
      <c r="E84" s="341"/>
      <c r="F84" s="341"/>
      <c r="G84" s="341"/>
      <c r="H84" s="341"/>
      <c r="I84" s="342"/>
      <c r="J84" s="350"/>
      <c r="K84" s="309"/>
      <c r="L84" s="349"/>
      <c r="M84" s="345"/>
      <c r="N84" s="354"/>
      <c r="O84" s="347"/>
    </row>
    <row r="85" spans="1:15" s="328" customFormat="1" ht="19.5" customHeight="1">
      <c r="A85" s="329" t="s">
        <v>213</v>
      </c>
      <c r="B85" s="397"/>
      <c r="C85" s="398"/>
      <c r="D85" s="399"/>
      <c r="E85" s="320">
        <f>SUM(E86:E87)</f>
        <v>220537160.52</v>
      </c>
      <c r="F85" s="320">
        <f>IF(E$98&gt;0,(E85/E$98)*100,0)</f>
        <v>40.43</v>
      </c>
      <c r="G85" s="320">
        <f>SUM(G86:G87)</f>
        <v>273650067.69</v>
      </c>
      <c r="H85" s="320">
        <f>IF(G$98&gt;0,(G85/G$98)*100,0)</f>
        <v>49.29</v>
      </c>
      <c r="I85" s="321">
        <f>E85-G85</f>
        <v>-53112907.17</v>
      </c>
      <c r="J85" s="322">
        <f>ABS(IF(G85=0,0,((I85/G85)*100)))</f>
        <v>19.41</v>
      </c>
      <c r="K85" s="329" t="s">
        <v>147</v>
      </c>
      <c r="L85" s="329" t="s">
        <v>214</v>
      </c>
      <c r="M85" s="398"/>
      <c r="N85" s="399"/>
      <c r="O85" s="327">
        <v>44200</v>
      </c>
    </row>
    <row r="86" spans="1:15" s="364" customFormat="1" ht="20.25" customHeight="1">
      <c r="A86" s="309"/>
      <c r="B86" s="338" t="s">
        <v>215</v>
      </c>
      <c r="C86" s="338"/>
      <c r="D86" s="400"/>
      <c r="E86" s="340">
        <v>0</v>
      </c>
      <c r="F86" s="341">
        <f>IF(E$98&gt;0,(E86/E$98)*100,0)</f>
        <v>0</v>
      </c>
      <c r="G86" s="340">
        <v>66822907.17</v>
      </c>
      <c r="H86" s="341">
        <f>IF(G$98&gt;0,(G86/G$98)*100,0)</f>
        <v>12.04</v>
      </c>
      <c r="I86" s="342">
        <f>E86-G86</f>
        <v>-66822907.17</v>
      </c>
      <c r="J86" s="343">
        <f>ABS(IF(G86=0,0,((I86/G86)*100)))</f>
        <v>100</v>
      </c>
      <c r="K86" s="309"/>
      <c r="L86" s="344" t="s">
        <v>134</v>
      </c>
      <c r="M86" s="345" t="s">
        <v>215</v>
      </c>
      <c r="N86" s="400"/>
      <c r="O86" s="347">
        <v>44210</v>
      </c>
    </row>
    <row r="87" spans="1:15" s="364" customFormat="1" ht="19.5" customHeight="1">
      <c r="A87" s="309"/>
      <c r="B87" s="338" t="s">
        <v>216</v>
      </c>
      <c r="C87" s="338"/>
      <c r="D87" s="400"/>
      <c r="E87" s="340">
        <v>220537160.52</v>
      </c>
      <c r="F87" s="341">
        <f>IF(E$98&gt;0,(E87/E$98)*100,0)</f>
        <v>40.43</v>
      </c>
      <c r="G87" s="340">
        <v>206827160.52</v>
      </c>
      <c r="H87" s="341">
        <f>IF(G$98&gt;0,(G87/G$98)*100,0)</f>
        <v>37.25</v>
      </c>
      <c r="I87" s="342">
        <f>E87-G87</f>
        <v>13710000</v>
      </c>
      <c r="J87" s="343">
        <f>ABS(IF(G87=0,0,((I87/G87)*100)))</f>
        <v>6.63</v>
      </c>
      <c r="K87" s="309"/>
      <c r="L87" s="344" t="s">
        <v>135</v>
      </c>
      <c r="M87" s="345" t="s">
        <v>216</v>
      </c>
      <c r="N87" s="400"/>
      <c r="O87" s="347">
        <v>44220</v>
      </c>
    </row>
    <row r="88" spans="1:15" s="364" customFormat="1" ht="12" customHeight="1">
      <c r="A88" s="309"/>
      <c r="B88" s="349"/>
      <c r="C88" s="345"/>
      <c r="D88" s="354"/>
      <c r="E88" s="341"/>
      <c r="F88" s="341"/>
      <c r="G88" s="341"/>
      <c r="H88" s="341"/>
      <c r="I88" s="342"/>
      <c r="J88" s="350"/>
      <c r="K88" s="309"/>
      <c r="L88" s="349"/>
      <c r="M88" s="345"/>
      <c r="N88" s="354"/>
      <c r="O88" s="347"/>
    </row>
    <row r="89" spans="1:15" s="328" customFormat="1" ht="19.5" customHeight="1">
      <c r="A89" s="329" t="s">
        <v>217</v>
      </c>
      <c r="B89" s="397"/>
      <c r="C89" s="398"/>
      <c r="D89" s="399"/>
      <c r="E89" s="320">
        <f>E90-E91</f>
        <v>5944515.78</v>
      </c>
      <c r="F89" s="320">
        <f>IF(E$98&gt;0,(E89/E$98)*100,0)</f>
        <v>1.09</v>
      </c>
      <c r="G89" s="320">
        <f>G90-G91</f>
        <v>0</v>
      </c>
      <c r="H89" s="320">
        <f>IF(G$98&gt;0,(G89/G$98)*100,0)</f>
        <v>0</v>
      </c>
      <c r="I89" s="321">
        <f>E89-G89</f>
        <v>5944515.78</v>
      </c>
      <c r="J89" s="332">
        <f>ABS(IF(G89=0,0,((I89/G89)*100)))</f>
        <v>0</v>
      </c>
      <c r="K89" s="329" t="s">
        <v>156</v>
      </c>
      <c r="L89" s="329" t="s">
        <v>238</v>
      </c>
      <c r="M89" s="398"/>
      <c r="N89" s="399"/>
      <c r="O89" s="327">
        <v>44300</v>
      </c>
    </row>
    <row r="90" spans="1:15" s="364" customFormat="1" ht="25.5" customHeight="1">
      <c r="A90" s="349"/>
      <c r="B90" s="338" t="s">
        <v>218</v>
      </c>
      <c r="C90" s="338"/>
      <c r="D90" s="400"/>
      <c r="E90" s="340">
        <v>5944515.78</v>
      </c>
      <c r="F90" s="341">
        <f>IF(E$98&gt;0,(E90/E$98)*100,0)</f>
        <v>1.09</v>
      </c>
      <c r="G90" s="340">
        <v>0</v>
      </c>
      <c r="H90" s="341">
        <f>IF(G$98&gt;0,(G90/G$98)*100,0)</f>
        <v>0</v>
      </c>
      <c r="I90" s="342">
        <f>E90-G90</f>
        <v>5944515.78</v>
      </c>
      <c r="J90" s="343">
        <f>ABS(IF(G90=0,0,((I90/G90)*100)))</f>
        <v>0</v>
      </c>
      <c r="K90" s="349"/>
      <c r="L90" s="344" t="s">
        <v>134</v>
      </c>
      <c r="M90" s="345" t="s">
        <v>218</v>
      </c>
      <c r="N90" s="400"/>
      <c r="O90" s="347">
        <v>44310</v>
      </c>
    </row>
    <row r="91" spans="1:15" s="364" customFormat="1" ht="25.5" customHeight="1">
      <c r="A91" s="349"/>
      <c r="B91" s="338" t="s">
        <v>219</v>
      </c>
      <c r="C91" s="338"/>
      <c r="D91" s="400"/>
      <c r="E91" s="340"/>
      <c r="F91" s="341">
        <f>IF(E$98&gt;0,(E91/E$98)*100,0)</f>
        <v>0</v>
      </c>
      <c r="G91" s="340"/>
      <c r="H91" s="341">
        <f>IF(G$98&gt;0,(G91/G$98)*100,0)</f>
        <v>0</v>
      </c>
      <c r="I91" s="342">
        <f>E91-G91</f>
        <v>0</v>
      </c>
      <c r="J91" s="343">
        <f>ABS(IF(G91=0,0,((I91/G91)*100)))</f>
        <v>0</v>
      </c>
      <c r="K91" s="349"/>
      <c r="L91" s="344" t="s">
        <v>135</v>
      </c>
      <c r="M91" s="345" t="s">
        <v>219</v>
      </c>
      <c r="N91" s="400"/>
      <c r="O91" s="347">
        <v>44320</v>
      </c>
    </row>
    <row r="92" spans="1:15" s="364" customFormat="1" ht="12" customHeight="1">
      <c r="A92" s="309"/>
      <c r="B92" s="349"/>
      <c r="C92" s="345"/>
      <c r="D92" s="354"/>
      <c r="E92" s="341"/>
      <c r="F92" s="341"/>
      <c r="G92" s="341"/>
      <c r="H92" s="341"/>
      <c r="I92" s="342"/>
      <c r="J92" s="350"/>
      <c r="K92" s="309"/>
      <c r="L92" s="349"/>
      <c r="M92" s="345"/>
      <c r="N92" s="354"/>
      <c r="O92" s="347"/>
    </row>
    <row r="93" spans="1:15" s="328" customFormat="1" ht="13.5" customHeight="1">
      <c r="A93" s="329" t="s">
        <v>239</v>
      </c>
      <c r="B93" s="406"/>
      <c r="C93" s="398"/>
      <c r="D93" s="399"/>
      <c r="E93" s="320">
        <f>SUM(E95:E97)</f>
        <v>66822907.17</v>
      </c>
      <c r="F93" s="320">
        <f>IF(E$98&gt;0,(E93/E$98)*100,0)</f>
        <v>12.25</v>
      </c>
      <c r="G93" s="320">
        <f>SUM(G95:G97)</f>
        <v>0</v>
      </c>
      <c r="H93" s="320">
        <f>IF(G$98&gt;0,(G93/G$98)*100,0)</f>
        <v>0</v>
      </c>
      <c r="I93" s="321">
        <f>E93-G93</f>
        <v>66822907.17</v>
      </c>
      <c r="J93" s="322">
        <f>ABS(IF(G93=0,0,((I93/G93)*100)))</f>
        <v>0</v>
      </c>
      <c r="K93" s="329"/>
      <c r="L93" s="329"/>
      <c r="M93" s="398"/>
      <c r="N93" s="399"/>
      <c r="O93" s="327"/>
    </row>
    <row r="94" spans="1:15" s="364" customFormat="1" ht="7.5" customHeight="1">
      <c r="A94" s="309"/>
      <c r="B94" s="349"/>
      <c r="C94" s="345"/>
      <c r="D94" s="354"/>
      <c r="E94" s="341"/>
      <c r="F94" s="341"/>
      <c r="G94" s="341"/>
      <c r="H94" s="341"/>
      <c r="I94" s="342"/>
      <c r="J94" s="350"/>
      <c r="K94" s="309"/>
      <c r="L94" s="349"/>
      <c r="M94" s="345"/>
      <c r="N94" s="354"/>
      <c r="O94" s="347"/>
    </row>
    <row r="95" spans="1:15" s="364" customFormat="1" ht="30.75" customHeight="1">
      <c r="A95" s="349"/>
      <c r="B95" s="363" t="s">
        <v>240</v>
      </c>
      <c r="C95" s="338"/>
      <c r="D95" s="400"/>
      <c r="E95" s="340"/>
      <c r="F95" s="341">
        <f>IF(E$98&gt;0,(E95/E$98)*100,0)</f>
        <v>0</v>
      </c>
      <c r="G95" s="340"/>
      <c r="H95" s="341">
        <f>IF(G$98&gt;0,(G95/G$98)*100,0)</f>
        <v>0</v>
      </c>
      <c r="I95" s="342">
        <f>E95-G95</f>
        <v>0</v>
      </c>
      <c r="J95" s="343">
        <f>ABS(IF(G95=0,0,((I95/G95)*100)))</f>
        <v>0</v>
      </c>
      <c r="K95" s="407"/>
      <c r="L95" s="408"/>
      <c r="M95" s="401"/>
      <c r="N95" s="400"/>
      <c r="O95" s="347"/>
    </row>
    <row r="96" spans="1:15" s="364" customFormat="1" ht="21.75" customHeight="1">
      <c r="A96" s="349"/>
      <c r="B96" s="338" t="s">
        <v>220</v>
      </c>
      <c r="C96" s="338"/>
      <c r="D96" s="400"/>
      <c r="E96" s="340"/>
      <c r="F96" s="341">
        <f>IF(E$98&gt;0,(E96/E$98)*100,0)</f>
        <v>0</v>
      </c>
      <c r="G96" s="340"/>
      <c r="H96" s="341">
        <f>IF(G$98&gt;0,(G96/G$98)*100,0)</f>
        <v>0</v>
      </c>
      <c r="I96" s="342">
        <f>E96-G96</f>
        <v>0</v>
      </c>
      <c r="J96" s="343">
        <f>ABS(IF(G96=0,0,((I96/G96)*100)))</f>
        <v>0</v>
      </c>
      <c r="K96" s="407"/>
      <c r="L96" s="408"/>
      <c r="M96" s="401"/>
      <c r="N96" s="400"/>
      <c r="O96" s="347"/>
    </row>
    <row r="97" spans="1:15" s="364" customFormat="1" ht="37.5" customHeight="1">
      <c r="A97" s="349"/>
      <c r="B97" s="338" t="s">
        <v>241</v>
      </c>
      <c r="C97" s="338"/>
      <c r="D97" s="400"/>
      <c r="E97" s="340">
        <v>66822907.17</v>
      </c>
      <c r="F97" s="341">
        <f>IF(E$98&gt;0,(E97/E$98)*100,0)</f>
        <v>12.25</v>
      </c>
      <c r="G97" s="340">
        <v>0</v>
      </c>
      <c r="H97" s="341">
        <f>IF(G$98&gt;0,(G97/G$98)*100,0)</f>
        <v>0</v>
      </c>
      <c r="I97" s="342">
        <f>E97-G97</f>
        <v>66822907.17</v>
      </c>
      <c r="J97" s="343">
        <f>ABS(IF(G97=0,0,((I97/G97)*100)))</f>
        <v>0</v>
      </c>
      <c r="K97" s="407"/>
      <c r="L97" s="408"/>
      <c r="M97" s="401"/>
      <c r="N97" s="400"/>
      <c r="O97" s="347"/>
    </row>
    <row r="98" spans="1:15" s="328" customFormat="1" ht="30.75" customHeight="1" thickBot="1">
      <c r="A98" s="409"/>
      <c r="B98" s="410" t="s">
        <v>242</v>
      </c>
      <c r="C98" s="411"/>
      <c r="D98" s="412"/>
      <c r="E98" s="368">
        <f>E63+E80</f>
        <v>545544468.47</v>
      </c>
      <c r="F98" s="368">
        <f>IF(E$98&gt;0,(E98/E$98)*100,0)</f>
        <v>100</v>
      </c>
      <c r="G98" s="368">
        <f>G63+G80</f>
        <v>555186996.69</v>
      </c>
      <c r="H98" s="368">
        <f>IF(G$98&gt;0,(G98/G$98)*100,0)</f>
        <v>100</v>
      </c>
      <c r="I98" s="369">
        <f>E98-G98</f>
        <v>-9642528.22</v>
      </c>
      <c r="J98" s="370">
        <f>ABS(IF(G98=0,0,((I98/G98)*100)))</f>
        <v>1.74</v>
      </c>
      <c r="K98" s="371"/>
      <c r="L98" s="324" t="s">
        <v>194</v>
      </c>
      <c r="M98" s="325"/>
      <c r="N98" s="326"/>
      <c r="O98" s="327">
        <v>45000</v>
      </c>
    </row>
    <row r="99" spans="1:15" s="419" customFormat="1" ht="16.5">
      <c r="A99" s="413"/>
      <c r="B99" s="414"/>
      <c r="C99" s="415"/>
      <c r="D99" s="415"/>
      <c r="E99" s="416"/>
      <c r="F99" s="416"/>
      <c r="G99" s="417"/>
      <c r="H99" s="416"/>
      <c r="I99" s="418"/>
      <c r="K99" s="413"/>
      <c r="L99" s="414"/>
      <c r="M99" s="415"/>
      <c r="N99" s="415"/>
      <c r="O99" s="420"/>
    </row>
  </sheetData>
  <mergeCells count="52">
    <mergeCell ref="B78:C78"/>
    <mergeCell ref="B69:C69"/>
    <mergeCell ref="B72:C72"/>
    <mergeCell ref="B73:C73"/>
    <mergeCell ref="B68:C68"/>
    <mergeCell ref="B39:C39"/>
    <mergeCell ref="B76:C76"/>
    <mergeCell ref="I60:J60"/>
    <mergeCell ref="B67:C67"/>
    <mergeCell ref="A55:J55"/>
    <mergeCell ref="B38:C38"/>
    <mergeCell ref="A5:C6"/>
    <mergeCell ref="A60:C61"/>
    <mergeCell ref="B30:C30"/>
    <mergeCell ref="B49:C49"/>
    <mergeCell ref="B33:C33"/>
    <mergeCell ref="B34:C34"/>
    <mergeCell ref="B21:C21"/>
    <mergeCell ref="B24:C24"/>
    <mergeCell ref="A54:C5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600" verticalDpi="6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2007-05-11T02:42:05Z</dcterms:created>
  <dcterms:modified xsi:type="dcterms:W3CDTF">2007-05-11T02:42:37Z</dcterms:modified>
  <cp:category/>
  <cp:version/>
  <cp:contentType/>
  <cp:contentStatus/>
</cp:coreProperties>
</file>