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<sst xmlns="http://schemas.openxmlformats.org/spreadsheetml/2006/main" count="343" uniqueCount="243">
  <si>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</si>
  <si>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</si>
  <si>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</si>
  <si>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</si>
  <si>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</si>
  <si>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</si>
  <si>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</si>
  <si>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</si>
  <si>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</si>
  <si>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</si>
  <si>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</si>
  <si>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</si>
  <si>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</si>
  <si>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</si>
  <si>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</si>
  <si>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</si>
  <si>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</si>
  <si>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</si>
  <si>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</si>
  <si>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</si>
  <si>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</si>
  <si>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</si>
  <si>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</si>
  <si>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</si>
  <si>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</si>
  <si>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</si>
  <si>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</si>
  <si>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</si>
  <si>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</si>
  <si>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</si>
  <si>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</si>
  <si>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</si>
  <si>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行政院國家發展基</t>
  </si>
  <si>
    <t>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</si>
  <si>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</si>
  <si>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</si>
  <si>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</si>
  <si>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</si>
  <si>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</si>
  <si>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</si>
  <si>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</si>
  <si>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</si>
  <si>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</si>
  <si>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</si>
  <si>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</si>
  <si>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</si>
  <si>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</si>
  <si>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</si>
  <si>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</si>
  <si>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</si>
  <si>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</si>
  <si>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</si>
  <si>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</si>
  <si>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</si>
  <si>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</si>
  <si>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</si>
  <si>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</si>
  <si>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</si>
  <si>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</si>
  <si>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</si>
  <si>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</si>
  <si>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</si>
  <si>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</si>
  <si>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</si>
  <si>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</si>
  <si>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</si>
  <si>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</si>
  <si>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</si>
  <si>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</si>
  <si>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</si>
  <si>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</si>
  <si>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行政院國家發展基金餘絀撥補決算表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</si>
  <si>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</si>
  <si>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</si>
  <si>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</si>
  <si>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</si>
  <si>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</si>
  <si>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</si>
  <si>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</si>
  <si>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</si>
  <si>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</si>
  <si>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</si>
  <si>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</si>
  <si>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</si>
  <si>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</si>
  <si>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</si>
  <si>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</si>
  <si>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</si>
  <si>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</si>
  <si>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</si>
  <si>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</si>
  <si>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</si>
  <si>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</si>
  <si>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</si>
  <si>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</si>
  <si>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</si>
  <si>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</si>
  <si>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</si>
  <si>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</si>
  <si>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</si>
  <si>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</si>
  <si>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</si>
  <si>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</si>
  <si>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行政院國家發展基金現金流量決算表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</si>
  <si>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</si>
  <si>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</si>
  <si>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</si>
  <si>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</si>
  <si>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</si>
  <si>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</si>
  <si>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</si>
  <si>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</si>
  <si>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</si>
  <si>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</si>
  <si>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</si>
  <si>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</si>
  <si>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</si>
  <si>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</si>
  <si>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</si>
  <si>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</si>
  <si>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</si>
  <si>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</si>
  <si>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</si>
  <si>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</si>
  <si>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</si>
  <si>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</si>
  <si>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</si>
  <si>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</si>
  <si>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</si>
  <si>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</si>
  <si>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</si>
  <si>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</si>
  <si>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</si>
  <si>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</si>
  <si>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</si>
  <si>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</si>
  <si>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</si>
  <si>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</si>
  <si>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</si>
  <si>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</si>
  <si>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</si>
  <si>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</si>
  <si>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</si>
  <si>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</si>
  <si>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</si>
  <si>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</si>
  <si>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</si>
  <si>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</si>
  <si>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</si>
  <si>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</si>
  <si>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</si>
  <si>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</si>
  <si>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</si>
  <si>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</si>
  <si>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</si>
  <si>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</si>
  <si>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</si>
  <si>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</si>
  <si>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</si>
  <si>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</si>
  <si>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</si>
  <si>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</si>
  <si>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</si>
  <si>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</si>
  <si>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</si>
  <si>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</si>
  <si>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</si>
  <si>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</si>
  <si>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</si>
  <si>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</si>
  <si>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</si>
  <si>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</si>
  <si>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</si>
  <si>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</si>
  <si>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</si>
  <si>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</si>
  <si>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</si>
  <si>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</si>
  <si>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</si>
  <si>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</si>
  <si>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</si>
  <si>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</si>
  <si>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</si>
  <si>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</si>
  <si>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</si>
  <si>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</si>
  <si>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</si>
  <si>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</si>
  <si>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</si>
  <si>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</si>
  <si>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</si>
  <si>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</si>
  <si>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</si>
  <si>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</si>
  <si>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</si>
  <si>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</si>
  <si>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</si>
  <si>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</si>
  <si>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</si>
  <si>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</si>
  <si>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</si>
  <si>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</si>
  <si>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</si>
  <si>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</si>
  <si>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</si>
  <si>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</si>
  <si>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</si>
  <si>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</si>
  <si>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</si>
  <si>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</si>
  <si>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</si>
  <si>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</si>
  <si>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</si>
  <si>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</si>
  <si>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</si>
  <si>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</si>
  <si>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</si>
  <si>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</si>
  <si>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</si>
  <si>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</si>
  <si>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</si>
  <si>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行政院國家發展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</si>
  <si>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</si>
  <si>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</si>
  <si>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</si>
  <si>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</si>
  <si>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</si>
  <si>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</si>
  <si>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 xml:space="preserve">註:信託代理與保證資產(負債)性質科目，本年度決算為542,237,430元，上年度決算為160,248,030元。
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</si>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</sst>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7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8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 wrapText="1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6" fontId="78" fillId="0" borderId="0" xfId="22" applyNumberFormat="1" applyFont="1" applyFill="1" applyBorder="1" applyAlignment="1" applyProtection="1">
      <alignment horizontal="righ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9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80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9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80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M55"/>
  <sheetViews>
    <sheetView showGridLines="0" zoomScale="75" zoomScaleNormal="75" workbookViewId="0" topLeftCell="A17">
      <selection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29.25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10629178000</v>
      </c>
      <c r="F7" s="41">
        <f>IF(E$7=0,0,E7/E$7*100)</f>
        <v>100</v>
      </c>
      <c r="G7" s="41">
        <f>SUM(G9:G17)</f>
        <v>7791878142</v>
      </c>
      <c r="H7" s="42">
        <f>IF(G$7=0,0,G7/G$7*100)</f>
        <v>100</v>
      </c>
      <c r="I7" s="43">
        <f>SUM(I9:I17)</f>
        <v>0</v>
      </c>
      <c r="J7" s="41">
        <f>SUM(J9:J17)</f>
        <v>7791878142</v>
      </c>
      <c r="K7" s="41">
        <f>IF(J$7=0,0,J7/J$7*100)</f>
        <v>100</v>
      </c>
      <c r="L7" s="43">
        <f>SUM(L9:L17)</f>
        <v>-2837299858</v>
      </c>
      <c r="M7" s="44">
        <f>ABS(IF(E7=0,0,(L7/E7)*100))</f>
        <v>26.69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10629178000</v>
      </c>
      <c r="F13" s="50">
        <f t="shared" si="0"/>
        <v>100</v>
      </c>
      <c r="G13" s="56">
        <v>7791878142</v>
      </c>
      <c r="H13" s="51">
        <f t="shared" si="1"/>
        <v>100</v>
      </c>
      <c r="I13" s="57"/>
      <c r="J13" s="50">
        <f t="shared" si="2"/>
        <v>7791878142</v>
      </c>
      <c r="K13" s="50">
        <f t="shared" si="3"/>
        <v>100</v>
      </c>
      <c r="L13" s="52">
        <f t="shared" si="4"/>
        <v>-2837299858</v>
      </c>
      <c r="M13" s="58">
        <f t="shared" si="5"/>
        <v>26.69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1022975000</v>
      </c>
      <c r="F19" s="41">
        <f>IF(E$7=0,0,E19/E$7*100)</f>
        <v>9.62</v>
      </c>
      <c r="G19" s="41">
        <f>SUM(G21:G32)</f>
        <v>989311954</v>
      </c>
      <c r="H19" s="42">
        <f>IF(G$7=0,0,G19/G$7*100)</f>
        <v>12.7</v>
      </c>
      <c r="I19" s="43">
        <f>SUM(I21:I32)</f>
        <v>0</v>
      </c>
      <c r="J19" s="41">
        <f>SUM(J21:J32)</f>
        <v>989311954</v>
      </c>
      <c r="K19" s="41">
        <f>IF(J$7=0,0,J19/J$7*100)</f>
        <v>12.7</v>
      </c>
      <c r="L19" s="43">
        <f>SUM(L21:L32)</f>
        <v>-33663046</v>
      </c>
      <c r="M19" s="44">
        <f>ABS(IF(E19=0,0,(L19/E19)*100))</f>
        <v>3.29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>
        <v>859078000</v>
      </c>
      <c r="F25" s="50">
        <f t="shared" si="6"/>
        <v>8.08</v>
      </c>
      <c r="G25" s="56">
        <v>853164856</v>
      </c>
      <c r="H25" s="51">
        <f t="shared" si="7"/>
        <v>10.95</v>
      </c>
      <c r="I25" s="57"/>
      <c r="J25" s="50">
        <f t="shared" si="8"/>
        <v>853164856</v>
      </c>
      <c r="K25" s="50">
        <f t="shared" si="9"/>
        <v>10.95</v>
      </c>
      <c r="L25" s="52">
        <f t="shared" si="10"/>
        <v>-5913144</v>
      </c>
      <c r="M25" s="58">
        <f t="shared" si="11"/>
        <v>0.69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24</v>
      </c>
      <c r="C29" s="55"/>
      <c r="D29" s="49"/>
      <c r="E29" s="56">
        <v>120348000</v>
      </c>
      <c r="F29" s="50">
        <f t="shared" si="6"/>
        <v>1.13</v>
      </c>
      <c r="G29" s="56">
        <v>97011520</v>
      </c>
      <c r="H29" s="51">
        <f t="shared" si="7"/>
        <v>1.25</v>
      </c>
      <c r="I29" s="57"/>
      <c r="J29" s="50">
        <f t="shared" si="8"/>
        <v>97011520</v>
      </c>
      <c r="K29" s="50">
        <f t="shared" si="9"/>
        <v>1.25</v>
      </c>
      <c r="L29" s="52">
        <f t="shared" si="10"/>
        <v>-23336480</v>
      </c>
      <c r="M29" s="58">
        <f t="shared" si="11"/>
        <v>19.39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43049000</v>
      </c>
      <c r="F30" s="50">
        <f t="shared" si="6"/>
        <v>0.41</v>
      </c>
      <c r="G30" s="56">
        <v>38931490</v>
      </c>
      <c r="H30" s="51">
        <f t="shared" si="7"/>
        <v>0.5</v>
      </c>
      <c r="I30" s="57"/>
      <c r="J30" s="50">
        <f t="shared" si="8"/>
        <v>38931490</v>
      </c>
      <c r="K30" s="50">
        <f t="shared" si="9"/>
        <v>0.5</v>
      </c>
      <c r="L30" s="52">
        <f t="shared" si="10"/>
        <v>-4117510</v>
      </c>
      <c r="M30" s="58">
        <f t="shared" si="11"/>
        <v>9.56</v>
      </c>
    </row>
    <row r="31" spans="1:13" s="2" customFormat="1" ht="17.25" customHeight="1">
      <c r="A31" s="46"/>
      <c r="B31" s="54" t="s">
        <v>26</v>
      </c>
      <c r="C31" s="55"/>
      <c r="D31" s="49"/>
      <c r="E31" s="56">
        <v>500000</v>
      </c>
      <c r="F31" s="50">
        <f t="shared" si="6"/>
        <v>0</v>
      </c>
      <c r="G31" s="56">
        <v>204088</v>
      </c>
      <c r="H31" s="51">
        <f t="shared" si="7"/>
        <v>0</v>
      </c>
      <c r="I31" s="57"/>
      <c r="J31" s="50">
        <f t="shared" si="8"/>
        <v>204088</v>
      </c>
      <c r="K31" s="50">
        <f t="shared" si="9"/>
        <v>0</v>
      </c>
      <c r="L31" s="52">
        <f t="shared" si="10"/>
        <v>-295912</v>
      </c>
      <c r="M31" s="58">
        <f t="shared" si="11"/>
        <v>59.18</v>
      </c>
    </row>
    <row r="32" spans="1:13" s="2" customFormat="1" ht="17.25" customHeight="1">
      <c r="A32" s="46"/>
      <c r="B32" s="54" t="s">
        <v>27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9606203000</v>
      </c>
      <c r="F34" s="41">
        <f>IF(E$7=0,0,E34/E$7*100)</f>
        <v>90.38</v>
      </c>
      <c r="G34" s="41">
        <f>G7-G19</f>
        <v>6802566188</v>
      </c>
      <c r="H34" s="42">
        <f>IF(G$7=0,0,G34/G$7*100)</f>
        <v>87.3</v>
      </c>
      <c r="I34" s="43">
        <f>I7-I19</f>
        <v>0</v>
      </c>
      <c r="J34" s="41">
        <f>J7-J19</f>
        <v>6802566188</v>
      </c>
      <c r="K34" s="41">
        <f>IF(J$7=0,0,J34/J$7*100)</f>
        <v>87.3</v>
      </c>
      <c r="L34" s="43">
        <f>L7-L19</f>
        <v>-2803636812</v>
      </c>
      <c r="M34" s="44">
        <f>ABS(IF(E34=0,0,(L34/E34)*100))</f>
        <v>29.19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305435000</v>
      </c>
      <c r="F36" s="41">
        <f>IF(E$7=0,0,E36/E$7*100)</f>
        <v>2.87</v>
      </c>
      <c r="G36" s="41">
        <f>SUM(G38:G39)</f>
        <v>1039420690.25</v>
      </c>
      <c r="H36" s="42">
        <f>IF(G$7=0,0,G36/G$7*100)</f>
        <v>13.34</v>
      </c>
      <c r="I36" s="43">
        <f>SUM(I38:I39)</f>
        <v>0</v>
      </c>
      <c r="J36" s="41">
        <f>SUM(J38:J39)</f>
        <v>1039420690.25</v>
      </c>
      <c r="K36" s="41">
        <f>IF(J$7=0,0,J36/J$7*100)</f>
        <v>13.34</v>
      </c>
      <c r="L36" s="43">
        <f>SUM(L38:L39)</f>
        <v>733985690.25</v>
      </c>
      <c r="M36" s="44">
        <f>ABS(IF(E36=0,0,(L36/E36)*100))</f>
        <v>240.31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265275000</v>
      </c>
      <c r="F38" s="50">
        <f>IF(E$7=0,0,E38/E$7*100)</f>
        <v>2.5</v>
      </c>
      <c r="G38" s="56">
        <v>424019669</v>
      </c>
      <c r="H38" s="51">
        <f>IF(G$7=0,0,G38/G$7*100)</f>
        <v>5.44</v>
      </c>
      <c r="I38" s="57"/>
      <c r="J38" s="50">
        <f>G38+I38</f>
        <v>424019669</v>
      </c>
      <c r="K38" s="50">
        <f>IF(J$7=0,0,J38/J$7*100)</f>
        <v>5.44</v>
      </c>
      <c r="L38" s="52">
        <f>J38-E38</f>
        <v>158744669</v>
      </c>
      <c r="M38" s="58">
        <f>ABS(IF(E38=0,0,(L38/E38)*100))</f>
        <v>59.84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40160000</v>
      </c>
      <c r="F39" s="50">
        <f>IF(E$7=0,0,E39/E$7*100)</f>
        <v>0.38</v>
      </c>
      <c r="G39" s="56">
        <v>615401021.25</v>
      </c>
      <c r="H39" s="51">
        <f>IF(G$7=0,0,G39/G$7*100)</f>
        <v>7.9</v>
      </c>
      <c r="I39" s="57"/>
      <c r="J39" s="50">
        <f>G39+I39</f>
        <v>615401021.25</v>
      </c>
      <c r="K39" s="50">
        <f>IF(J$7=0,0,J39/J$7*100)</f>
        <v>7.9</v>
      </c>
      <c r="L39" s="52">
        <f>J39-E39</f>
        <v>575241021.25</v>
      </c>
      <c r="M39" s="58">
        <f>ABS(IF(E39=0,0,(L39/E39)*100))</f>
        <v>1432.37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7000</v>
      </c>
      <c r="F41" s="41">
        <f>IF(E$7=0,0,E41/E$7*100)</f>
        <v>0</v>
      </c>
      <c r="G41" s="41">
        <f>SUM(G43:G44)</f>
        <v>524252</v>
      </c>
      <c r="H41" s="42">
        <f>IF(G$7=0,0,G41/G$7*100)</f>
        <v>0.01</v>
      </c>
      <c r="I41" s="43">
        <f>SUM(I43:I44)</f>
        <v>0</v>
      </c>
      <c r="J41" s="41">
        <f>SUM(J43:J44)</f>
        <v>524252</v>
      </c>
      <c r="K41" s="41">
        <f>IF(J$7=0,0,J41/J$7*100)</f>
        <v>0.01</v>
      </c>
      <c r="L41" s="43">
        <f>SUM(L43:L44)</f>
        <v>517252</v>
      </c>
      <c r="M41" s="44">
        <f>ABS(IF(E41=0,0,(L41/E41)*100))</f>
        <v>7389.31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7000</v>
      </c>
      <c r="F44" s="50">
        <f>IF(E$7=0,0,E44/E$7*100)</f>
        <v>0</v>
      </c>
      <c r="G44" s="56">
        <v>524252</v>
      </c>
      <c r="H44" s="51">
        <f>IF(G$7=0,0,G44/G$7*100)</f>
        <v>0.01</v>
      </c>
      <c r="I44" s="57"/>
      <c r="J44" s="50">
        <f>G44+I44</f>
        <v>524252</v>
      </c>
      <c r="K44" s="50">
        <f>IF(J$7=0,0,J44/J$7*100)</f>
        <v>0.01</v>
      </c>
      <c r="L44" s="52">
        <f>J44-E44</f>
        <v>517252</v>
      </c>
      <c r="M44" s="58">
        <f>ABS(IF(E44=0,0,(L44/E44)*100))</f>
        <v>7389.31</v>
      </c>
    </row>
    <row r="45" spans="1:13" s="2" customFormat="1" ht="9.7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305428000</v>
      </c>
      <c r="F47" s="41">
        <f>IF(E$7=0,0,E47/E$7*100)</f>
        <v>2.87</v>
      </c>
      <c r="G47" s="41">
        <f>G36-G41</f>
        <v>1038896438.25</v>
      </c>
      <c r="H47" s="42">
        <f>IF(G$7=0,0,G47/G$7*100)</f>
        <v>13.33</v>
      </c>
      <c r="I47" s="43">
        <f>I36-I41</f>
        <v>0</v>
      </c>
      <c r="J47" s="41">
        <f>J36-J41</f>
        <v>1038896438.25</v>
      </c>
      <c r="K47" s="41">
        <f>IF(J$7=0,0,J47/J$7*100)</f>
        <v>13.33</v>
      </c>
      <c r="L47" s="43">
        <f>L36-L41</f>
        <v>733468438.25</v>
      </c>
      <c r="M47" s="44">
        <f>ABS(IF(E47=0,0,(L47/E47)*100))</f>
        <v>240.14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/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50"/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/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9911631000</v>
      </c>
      <c r="F53" s="78">
        <f>IF(E$7=0,0,E53/E$7*100)</f>
        <v>93.25</v>
      </c>
      <c r="G53" s="78">
        <f>G34+G47+G49+G51</f>
        <v>7841462626.25</v>
      </c>
      <c r="H53" s="79">
        <f>IF(G$7=0,0,G53/G$7*100)</f>
        <v>100.64</v>
      </c>
      <c r="I53" s="80">
        <f>I34+I47+I49+I51</f>
        <v>0</v>
      </c>
      <c r="J53" s="78">
        <f>J34+J47+J49+J51</f>
        <v>7841462626.25</v>
      </c>
      <c r="K53" s="78">
        <f>IF(J$7=0,0,J53/J$7*100)</f>
        <v>100.64</v>
      </c>
      <c r="L53" s="81">
        <f>L34+L47+L49+L51</f>
        <v>-2070168373.75</v>
      </c>
      <c r="M53" s="82">
        <f>ABS(IF(E53=0,0,(L53/E53)*100))</f>
        <v>20.89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30:C30"/>
    <mergeCell ref="B21:C21"/>
    <mergeCell ref="A53:D53"/>
    <mergeCell ref="A47:D47"/>
    <mergeCell ref="A49:D49"/>
    <mergeCell ref="A51:D51"/>
    <mergeCell ref="A52:D52"/>
    <mergeCell ref="B44:C44"/>
    <mergeCell ref="B39:C39"/>
    <mergeCell ref="B43:C43"/>
    <mergeCell ref="A41:D41"/>
    <mergeCell ref="B31:C31"/>
    <mergeCell ref="B40:C40"/>
    <mergeCell ref="B32:C32"/>
    <mergeCell ref="B38:C38"/>
    <mergeCell ref="B33:C33"/>
    <mergeCell ref="A34:D34"/>
    <mergeCell ref="A36:D36"/>
    <mergeCell ref="B23:C23"/>
    <mergeCell ref="B24:C24"/>
    <mergeCell ref="B28:C28"/>
    <mergeCell ref="B29:C29"/>
    <mergeCell ref="B25:C25"/>
    <mergeCell ref="B26:C26"/>
    <mergeCell ref="B27:C27"/>
    <mergeCell ref="A2:H2"/>
    <mergeCell ref="A5:D5"/>
    <mergeCell ref="B9:C9"/>
    <mergeCell ref="B10:C10"/>
    <mergeCell ref="A7:D7"/>
    <mergeCell ref="B11:C11"/>
    <mergeCell ref="B12:C12"/>
    <mergeCell ref="B13:C13"/>
    <mergeCell ref="B22:C22"/>
    <mergeCell ref="B14:C14"/>
    <mergeCell ref="A19:D19"/>
    <mergeCell ref="B15:C15"/>
    <mergeCell ref="B16:C16"/>
    <mergeCell ref="B17:C17"/>
    <mergeCell ref="B18:C18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J45"/>
  <sheetViews>
    <sheetView showGridLines="0" zoomScale="75" zoomScaleNormal="75" workbookViewId="0" topLeftCell="A22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5" width="14.25390625" style="175" customWidth="1"/>
    <col min="6" max="8" width="13.625" style="175" customWidth="1"/>
    <col min="9" max="9" width="14.2539062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0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11474382000</v>
      </c>
      <c r="F7" s="124">
        <f>SUM(F9:F11)</f>
        <v>9072748784.09</v>
      </c>
      <c r="G7" s="125">
        <f>SUM(G9:G11)</f>
        <v>0</v>
      </c>
      <c r="H7" s="126">
        <f>SUM(H9:H11)</f>
        <v>9072748784.09</v>
      </c>
      <c r="I7" s="127">
        <f>H7-E7</f>
        <v>-2401633215.91</v>
      </c>
      <c r="J7" s="128">
        <f>ABS(IF(E7&gt;0,((I7/E7)*100),0))</f>
        <v>20.93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>
        <v>9911631000</v>
      </c>
      <c r="F9" s="141">
        <v>7841462626.25</v>
      </c>
      <c r="G9" s="142"/>
      <c r="H9" s="136">
        <f>F9+G9</f>
        <v>7841462626.25</v>
      </c>
      <c r="I9" s="137">
        <f>H9-E9</f>
        <v>-2070168373.75</v>
      </c>
      <c r="J9" s="143">
        <f>ABS(IF(E9&gt;0,((I9/E9)*100),0))</f>
        <v>20.89</v>
      </c>
    </row>
    <row r="10" spans="1:10" s="139" customFormat="1" ht="21.75" customHeight="1">
      <c r="A10" s="130"/>
      <c r="B10" s="140" t="s">
        <v>51</v>
      </c>
      <c r="C10" s="140"/>
      <c r="D10" s="133"/>
      <c r="E10" s="141">
        <v>1562751000</v>
      </c>
      <c r="F10" s="141">
        <v>1231286157.84</v>
      </c>
      <c r="G10" s="142"/>
      <c r="H10" s="136">
        <f>F10+G10</f>
        <v>1231286157.84</v>
      </c>
      <c r="I10" s="137">
        <f>H10-E10</f>
        <v>-331464842.16</v>
      </c>
      <c r="J10" s="143">
        <f>ABS(IF(E10&gt;0,((I10/E10)*100),0))</f>
        <v>21.21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10844436000</v>
      </c>
      <c r="F13" s="124">
        <f>SUM(F15:F19)</f>
        <v>7662364840</v>
      </c>
      <c r="G13" s="125">
        <f>SUM(G15:G19)</f>
        <v>0</v>
      </c>
      <c r="H13" s="126">
        <f>SUM(H15:H19)</f>
        <v>7662364840</v>
      </c>
      <c r="I13" s="127">
        <f>H13-E13</f>
        <v>-3182071160</v>
      </c>
      <c r="J13" s="128">
        <f>ABS(IF(E13&gt;0,((I13/E13)*100),0))</f>
        <v>29.34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>
        <v>10844436000</v>
      </c>
      <c r="F18" s="141">
        <v>7662364840</v>
      </c>
      <c r="G18" s="142"/>
      <c r="H18" s="136">
        <f>F18+G18</f>
        <v>7662364840</v>
      </c>
      <c r="I18" s="137">
        <f>H18-E18</f>
        <v>-3182071160</v>
      </c>
      <c r="J18" s="143">
        <f>ABS(IF(E18&gt;0,((I18/E18)*100),0))</f>
        <v>29.34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629946000</v>
      </c>
      <c r="F21" s="124">
        <f>F7-F13</f>
        <v>1410383944.09</v>
      </c>
      <c r="G21" s="125">
        <f>G7-G13</f>
        <v>0</v>
      </c>
      <c r="H21" s="126">
        <f>H7-H13</f>
        <v>1410383944.09</v>
      </c>
      <c r="I21" s="127">
        <f>H21-E21</f>
        <v>780437944.09</v>
      </c>
      <c r="J21" s="128">
        <f>ABS(IF(E21&gt;0,((I21/E21)*100),0))</f>
        <v>123.89</v>
      </c>
    </row>
    <row r="22" spans="1:10" s="139" customFormat="1" ht="21.75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1.75" customHeight="1">
      <c r="A26" s="130"/>
      <c r="B26" s="140" t="s">
        <v>62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1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9.7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21.75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19.5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I51"/>
  <sheetViews>
    <sheetView showGridLines="0" workbookViewId="0" topLeftCell="A34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9.00390625" style="258" customWidth="1"/>
    <col min="9" max="16384" width="8.75390625" style="258" customWidth="1"/>
  </cols>
  <sheetData>
    <row r="1" spans="1:8" s="179" customFormat="1" ht="24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9911631000</v>
      </c>
      <c r="F9" s="212">
        <v>7841462626.25</v>
      </c>
      <c r="G9" s="213">
        <f>F9-E9</f>
        <v>-2070168373.75</v>
      </c>
      <c r="H9" s="214">
        <f>ABS(IF(E9=0,0,((G9/E9)*100)))</f>
        <v>20.89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-5109909000</v>
      </c>
      <c r="F10" s="212">
        <v>-1631377502.25</v>
      </c>
      <c r="G10" s="213">
        <f>F10-E10</f>
        <v>3478531497.75</v>
      </c>
      <c r="H10" s="214">
        <f>ABS(IF(E10=0,0,((G10/E10)*100)))</f>
        <v>68.07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4801722000</v>
      </c>
      <c r="F12" s="199">
        <f>SUM(F9:F10)</f>
        <v>6210085124</v>
      </c>
      <c r="G12" s="219">
        <f>F12-E12</f>
        <v>1408363124</v>
      </c>
      <c r="H12" s="220">
        <f>ABS(IF(E12=0,0,((G12/E12)*100)))</f>
        <v>29.33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/>
      <c r="F16" s="212"/>
      <c r="G16" s="213">
        <f aca="true" t="shared" si="0" ref="G16:G25">F16-E16</f>
        <v>0</v>
      </c>
      <c r="H16" s="214">
        <f aca="true" t="shared" si="1" ref="H16:H25">ABS(IF(E16=0,0,((G16/E16)*100)))</f>
        <v>0</v>
      </c>
    </row>
    <row r="17" spans="1:8" s="179" customFormat="1" ht="15.75" customHeight="1">
      <c r="A17" s="224"/>
      <c r="B17" s="209" t="s">
        <v>109</v>
      </c>
      <c r="C17" s="210"/>
      <c r="D17" s="205"/>
      <c r="E17" s="212">
        <v>18825497000</v>
      </c>
      <c r="F17" s="212">
        <v>10927396175</v>
      </c>
      <c r="G17" s="213">
        <f t="shared" si="0"/>
        <v>-7898100825</v>
      </c>
      <c r="H17" s="214">
        <f t="shared" si="1"/>
        <v>41.95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>
        <v>63296000</v>
      </c>
      <c r="F19" s="212">
        <v>8450665</v>
      </c>
      <c r="G19" s="213">
        <f t="shared" si="0"/>
        <v>-54845335</v>
      </c>
      <c r="H19" s="214">
        <f t="shared" si="1"/>
        <v>86.65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/>
      <c r="F21" s="212"/>
      <c r="G21" s="213">
        <f t="shared" si="0"/>
        <v>0</v>
      </c>
      <c r="H21" s="214">
        <f t="shared" si="1"/>
        <v>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>
        <v>-18242000000</v>
      </c>
      <c r="F22" s="212">
        <v>-11647644373</v>
      </c>
      <c r="G22" s="213">
        <f t="shared" si="0"/>
        <v>6594355627</v>
      </c>
      <c r="H22" s="214">
        <f t="shared" si="1"/>
        <v>36.15</v>
      </c>
    </row>
    <row r="23" spans="1:8" s="179" customFormat="1" ht="15.75" customHeight="1">
      <c r="A23" s="202"/>
      <c r="B23" s="209" t="s">
        <v>86</v>
      </c>
      <c r="C23" s="229"/>
      <c r="D23" s="205"/>
      <c r="E23" s="212">
        <v>-1762000</v>
      </c>
      <c r="F23" s="212">
        <v>-2107455</v>
      </c>
      <c r="G23" s="213">
        <f t="shared" si="0"/>
        <v>-345455</v>
      </c>
      <c r="H23" s="214">
        <f t="shared" si="1"/>
        <v>19.61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>
        <v>0</v>
      </c>
      <c r="F24" s="212">
        <v>-5351011</v>
      </c>
      <c r="G24" s="213">
        <f t="shared" si="0"/>
        <v>-5351011</v>
      </c>
      <c r="H24" s="214">
        <f t="shared" si="1"/>
        <v>0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/>
      <c r="F25" s="212"/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645031000</v>
      </c>
      <c r="F27" s="199">
        <f>SUM(F16:F25)</f>
        <v>-719255999</v>
      </c>
      <c r="G27" s="219">
        <f>F27-E27</f>
        <v>-1364286999</v>
      </c>
      <c r="H27" s="220">
        <f>ABS(IF(E27=0,0,((G27/E27)*100)))</f>
        <v>211.51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/>
      <c r="F31" s="212">
        <v>3465779</v>
      </c>
      <c r="G31" s="213">
        <f aca="true" t="shared" si="2" ref="G31:G39">F31-E31</f>
        <v>3465779</v>
      </c>
      <c r="H31" s="214">
        <f aca="true" t="shared" si="3" ref="H31:H39">ABS(IF(E31=0,0,((G31/E31)*100)))</f>
        <v>0</v>
      </c>
    </row>
    <row r="32" spans="1:8" s="179" customFormat="1" ht="16.5" customHeight="1">
      <c r="A32" s="202"/>
      <c r="B32" s="209" t="s">
        <v>92</v>
      </c>
      <c r="C32" s="229"/>
      <c r="D32" s="211"/>
      <c r="E32" s="212"/>
      <c r="F32" s="212"/>
      <c r="G32" s="213">
        <f t="shared" si="2"/>
        <v>0</v>
      </c>
      <c r="H32" s="214">
        <f t="shared" si="3"/>
        <v>0</v>
      </c>
    </row>
    <row r="33" spans="1:8" s="179" customFormat="1" ht="16.5" customHeight="1">
      <c r="A33" s="202"/>
      <c r="B33" s="209" t="s">
        <v>93</v>
      </c>
      <c r="C33" s="229"/>
      <c r="D33" s="205"/>
      <c r="E33" s="212"/>
      <c r="F33" s="212"/>
      <c r="G33" s="213">
        <f t="shared" si="2"/>
        <v>0</v>
      </c>
      <c r="H33" s="214">
        <f t="shared" si="3"/>
        <v>0</v>
      </c>
    </row>
    <row r="34" spans="1:8" s="179" customFormat="1" ht="16.5" customHeight="1">
      <c r="A34" s="202"/>
      <c r="B34" s="209" t="s">
        <v>94</v>
      </c>
      <c r="C34" s="229"/>
      <c r="D34" s="205"/>
      <c r="E34" s="212"/>
      <c r="F34" s="212"/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/>
      <c r="F35" s="212">
        <v>-540172</v>
      </c>
      <c r="G35" s="213">
        <f t="shared" si="2"/>
        <v>-540172</v>
      </c>
      <c r="H35" s="214">
        <f t="shared" si="3"/>
        <v>0</v>
      </c>
    </row>
    <row r="36" spans="1:8" s="179" customFormat="1" ht="15.75" customHeight="1">
      <c r="A36" s="202"/>
      <c r="B36" s="209" t="s">
        <v>95</v>
      </c>
      <c r="C36" s="229"/>
      <c r="D36" s="205"/>
      <c r="E36" s="212">
        <v>-15190000</v>
      </c>
      <c r="F36" s="212">
        <v>-15901358</v>
      </c>
      <c r="G36" s="213">
        <f t="shared" si="2"/>
        <v>-711358</v>
      </c>
      <c r="H36" s="214">
        <f t="shared" si="3"/>
        <v>4.68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>
        <v>-3021654000</v>
      </c>
      <c r="F37" s="212"/>
      <c r="G37" s="213">
        <f t="shared" si="2"/>
        <v>3021654000</v>
      </c>
      <c r="H37" s="214">
        <f t="shared" si="3"/>
        <v>100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>
        <v>-10844436000</v>
      </c>
      <c r="F38" s="212">
        <v>-7338687648</v>
      </c>
      <c r="G38" s="213">
        <f t="shared" si="2"/>
        <v>3505748352</v>
      </c>
      <c r="H38" s="214">
        <f t="shared" si="3"/>
        <v>32.33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/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-13881280000</v>
      </c>
      <c r="F41" s="199">
        <f>SUM(F31:F39)</f>
        <v>-7351663399</v>
      </c>
      <c r="G41" s="219">
        <f>F41-E41</f>
        <v>6529616601</v>
      </c>
      <c r="H41" s="220">
        <f>ABS(IF(E41=0,0,((G41/E41)*100)))</f>
        <v>47.04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-8434527000</v>
      </c>
      <c r="F45" s="199">
        <f>F12+F27+F41+F43</f>
        <v>-1860834274</v>
      </c>
      <c r="G45" s="219">
        <f>F45-E45</f>
        <v>6573692726</v>
      </c>
      <c r="H45" s="220">
        <f>ABS(IF(E45=0,0,((G45/E45)*100)))</f>
        <v>77.94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22436431000</v>
      </c>
      <c r="F47" s="237">
        <v>21739006028.49</v>
      </c>
      <c r="G47" s="219">
        <f>F47-E47</f>
        <v>-697424971.51</v>
      </c>
      <c r="H47" s="220">
        <f>ABS(IF(E47=0,0,((G47/E47)*100)))</f>
        <v>3.11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14001904000</v>
      </c>
      <c r="F49" s="199">
        <f>F45+F47</f>
        <v>19878171754.49</v>
      </c>
      <c r="G49" s="219">
        <f>F49-E49</f>
        <v>5876267754.49</v>
      </c>
      <c r="H49" s="220">
        <f>ABS(IF(E49=0,0,((G49/E49)*100)))</f>
        <v>41.97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9:C49"/>
    <mergeCell ref="A27:C27"/>
    <mergeCell ref="A29:C29"/>
    <mergeCell ref="B36:C36"/>
    <mergeCell ref="B37:C37"/>
    <mergeCell ref="B31:C31"/>
    <mergeCell ref="B32:C32"/>
    <mergeCell ref="B34:C34"/>
    <mergeCell ref="B38:C38"/>
    <mergeCell ref="A2:H2"/>
    <mergeCell ref="A3:H3"/>
    <mergeCell ref="A7:C7"/>
    <mergeCell ref="A12:C12"/>
    <mergeCell ref="B10:C10"/>
    <mergeCell ref="B9:C9"/>
    <mergeCell ref="A5:C6"/>
    <mergeCell ref="E5:E6"/>
    <mergeCell ref="F5:F6"/>
    <mergeCell ref="A14:C14"/>
    <mergeCell ref="A43:C43"/>
    <mergeCell ref="A45:C45"/>
    <mergeCell ref="B19:C19"/>
    <mergeCell ref="B24:C24"/>
    <mergeCell ref="B22:C22"/>
    <mergeCell ref="B23:C23"/>
    <mergeCell ref="B25:C25"/>
    <mergeCell ref="B20:C20"/>
    <mergeCell ref="B21:C21"/>
    <mergeCell ref="B39:C39"/>
    <mergeCell ref="A41:C41"/>
    <mergeCell ref="A47:C47"/>
    <mergeCell ref="B16:C16"/>
    <mergeCell ref="B17:C17"/>
    <mergeCell ref="B18:C18"/>
    <mergeCell ref="B35:C35"/>
    <mergeCell ref="B33:C33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O99"/>
  <sheetViews>
    <sheetView showGridLines="0" tabSelected="1" zoomScale="60" zoomScaleNormal="60" workbookViewId="0" topLeftCell="A82">
      <selection activeCell="A82" sqref="A1:IV16384"/>
    </sheetView>
  </sheetViews>
  <sheetFormatPr defaultColWidth="9.00390625" defaultRowHeight="16.5"/>
  <cols>
    <col min="1" max="1" width="3.25390625" style="417" customWidth="1"/>
    <col min="2" max="2" width="2.375" style="418" customWidth="1"/>
    <col min="3" max="3" width="11.625" style="419" customWidth="1"/>
    <col min="4" max="4" width="0.37109375" style="419" customWidth="1"/>
    <col min="5" max="5" width="20.375" style="420" customWidth="1"/>
    <col min="6" max="6" width="7.25390625" style="420" customWidth="1"/>
    <col min="7" max="7" width="17.625" style="421" customWidth="1"/>
    <col min="8" max="8" width="6.875" style="420" customWidth="1"/>
    <col min="9" max="9" width="17.125" style="422" customWidth="1"/>
    <col min="10" max="10" width="7.125" style="423" customWidth="1"/>
    <col min="11" max="11" width="4.125" style="417" hidden="1" customWidth="1"/>
    <col min="12" max="12" width="2.375" style="418" hidden="1" customWidth="1"/>
    <col min="13" max="13" width="17.625" style="419" hidden="1" customWidth="1"/>
    <col min="14" max="14" width="1.37890625" style="419" hidden="1" customWidth="1"/>
    <col min="15" max="15" width="9.00390625" style="424" hidden="1" customWidth="1"/>
    <col min="16" max="16384" width="9.00390625" style="423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3" customFormat="1" ht="15" customHeight="1">
      <c r="A8" s="313" t="s">
        <v>128</v>
      </c>
      <c r="B8" s="314"/>
      <c r="C8" s="314"/>
      <c r="D8" s="315"/>
      <c r="E8" s="316">
        <f>SUM(E10,E18,E26,E37,E42,E45,E48)</f>
        <v>226458769158.24</v>
      </c>
      <c r="F8" s="316">
        <f>IF(E$8&gt;0,(E8/E$8)*100,0)</f>
        <v>100</v>
      </c>
      <c r="G8" s="316">
        <f>SUM(G10,G18,G26,G37,G42,G45,G48)</f>
        <v>108042583661.99</v>
      </c>
      <c r="H8" s="316">
        <f>IF(G$8&gt;0,(G8/G$8)*100,0)</f>
        <v>100</v>
      </c>
      <c r="I8" s="316">
        <f>E8-G8</f>
        <v>118416185496.25</v>
      </c>
      <c r="J8" s="317">
        <f>ABS(IF(G8=0,0,((I8/G8)*100)))</f>
        <v>109.6</v>
      </c>
      <c r="K8" s="318"/>
      <c r="L8" s="319" t="s">
        <v>129</v>
      </c>
      <c r="M8" s="320"/>
      <c r="N8" s="321"/>
      <c r="O8" s="322">
        <v>41000</v>
      </c>
    </row>
    <row r="9" spans="1:15" s="323" customFormat="1" ht="8.25" customHeight="1">
      <c r="A9" s="318"/>
      <c r="B9" s="324"/>
      <c r="C9" s="325"/>
      <c r="D9" s="326"/>
      <c r="E9" s="316"/>
      <c r="F9" s="316"/>
      <c r="G9" s="316"/>
      <c r="H9" s="316"/>
      <c r="I9" s="327"/>
      <c r="J9" s="328"/>
      <c r="K9" s="318"/>
      <c r="L9" s="324"/>
      <c r="M9" s="325"/>
      <c r="N9" s="329"/>
      <c r="O9" s="322"/>
    </row>
    <row r="10" spans="1:15" s="330" customFormat="1" ht="13.5" customHeight="1">
      <c r="A10" s="324" t="s">
        <v>130</v>
      </c>
      <c r="C10" s="325"/>
      <c r="D10" s="331"/>
      <c r="E10" s="316">
        <f>SUM(E11:E16)</f>
        <v>22318455626.49</v>
      </c>
      <c r="F10" s="316">
        <f aca="true" t="shared" si="0" ref="F10:F16">IF(E$8&gt;0,(E10/E$8)*100,0)</f>
        <v>9.86</v>
      </c>
      <c r="G10" s="316">
        <f>SUM(G11:G16)</f>
        <v>24050914036.49</v>
      </c>
      <c r="H10" s="316">
        <f aca="true" t="shared" si="1" ref="H10:H16">IF(G$8&gt;0,(G10/G$8)*100,0)</f>
        <v>22.26</v>
      </c>
      <c r="I10" s="327">
        <f aca="true" t="shared" si="2" ref="I10:I16">E10-G10</f>
        <v>-1732458410</v>
      </c>
      <c r="J10" s="317">
        <f aca="true" t="shared" si="3" ref="J10:J16">ABS(IF(G10=0,0,((I10/G10)*100)))</f>
        <v>7.2</v>
      </c>
      <c r="K10" s="324" t="s">
        <v>131</v>
      </c>
      <c r="L10" s="324" t="s">
        <v>132</v>
      </c>
      <c r="M10" s="325"/>
      <c r="N10" s="332"/>
      <c r="O10" s="333">
        <v>41100</v>
      </c>
    </row>
    <row r="11" spans="1:15" s="344" customFormat="1" ht="15" customHeight="1">
      <c r="A11" s="305"/>
      <c r="B11" s="334" t="s">
        <v>133</v>
      </c>
      <c r="C11" s="334"/>
      <c r="D11" s="335"/>
      <c r="E11" s="336">
        <v>19878171754.49</v>
      </c>
      <c r="F11" s="337">
        <f t="shared" si="0"/>
        <v>8.78</v>
      </c>
      <c r="G11" s="336">
        <v>21739006028.49</v>
      </c>
      <c r="H11" s="337">
        <f t="shared" si="1"/>
        <v>20.12</v>
      </c>
      <c r="I11" s="338">
        <f t="shared" si="2"/>
        <v>-1860834274</v>
      </c>
      <c r="J11" s="339">
        <f t="shared" si="3"/>
        <v>8.56</v>
      </c>
      <c r="K11" s="305"/>
      <c r="L11" s="340" t="s">
        <v>134</v>
      </c>
      <c r="M11" s="341" t="s">
        <v>133</v>
      </c>
      <c r="N11" s="342"/>
      <c r="O11" s="343">
        <v>41110</v>
      </c>
    </row>
    <row r="12" spans="1:15" s="344" customFormat="1" ht="15" customHeight="1">
      <c r="A12" s="305"/>
      <c r="B12" s="334" t="s">
        <v>224</v>
      </c>
      <c r="C12" s="334"/>
      <c r="D12" s="335"/>
      <c r="E12" s="336"/>
      <c r="F12" s="337">
        <f t="shared" si="0"/>
        <v>0</v>
      </c>
      <c r="G12" s="336"/>
      <c r="H12" s="337">
        <f t="shared" si="1"/>
        <v>0</v>
      </c>
      <c r="I12" s="338">
        <f t="shared" si="2"/>
        <v>0</v>
      </c>
      <c r="J12" s="339">
        <f t="shared" si="3"/>
        <v>0</v>
      </c>
      <c r="K12" s="305"/>
      <c r="L12" s="340" t="s">
        <v>135</v>
      </c>
      <c r="M12" s="341" t="s">
        <v>136</v>
      </c>
      <c r="N12" s="342"/>
      <c r="O12" s="343">
        <v>41120</v>
      </c>
    </row>
    <row r="13" spans="1:15" s="344" customFormat="1" ht="15" customHeight="1">
      <c r="A13" s="305"/>
      <c r="B13" s="334" t="s">
        <v>137</v>
      </c>
      <c r="C13" s="334"/>
      <c r="D13" s="335"/>
      <c r="E13" s="336">
        <v>111490461</v>
      </c>
      <c r="F13" s="337">
        <f t="shared" si="0"/>
        <v>0.05</v>
      </c>
      <c r="G13" s="336">
        <v>108201271</v>
      </c>
      <c r="H13" s="337">
        <f t="shared" si="1"/>
        <v>0.1</v>
      </c>
      <c r="I13" s="338">
        <f t="shared" si="2"/>
        <v>3289190</v>
      </c>
      <c r="J13" s="339">
        <f t="shared" si="3"/>
        <v>3.04</v>
      </c>
      <c r="K13" s="305"/>
      <c r="L13" s="340" t="s">
        <v>138</v>
      </c>
      <c r="M13" s="341" t="s">
        <v>139</v>
      </c>
      <c r="N13" s="342"/>
      <c r="O13" s="343">
        <v>41130</v>
      </c>
    </row>
    <row r="14" spans="1:15" s="344" customFormat="1" ht="15" customHeight="1">
      <c r="A14" s="305"/>
      <c r="B14" s="334" t="s">
        <v>140</v>
      </c>
      <c r="C14" s="334"/>
      <c r="D14" s="335"/>
      <c r="E14" s="336"/>
      <c r="F14" s="337">
        <f t="shared" si="0"/>
        <v>0</v>
      </c>
      <c r="G14" s="336"/>
      <c r="H14" s="337">
        <f t="shared" si="1"/>
        <v>0</v>
      </c>
      <c r="I14" s="338">
        <f t="shared" si="2"/>
        <v>0</v>
      </c>
      <c r="J14" s="339">
        <f t="shared" si="3"/>
        <v>0</v>
      </c>
      <c r="K14" s="305"/>
      <c r="L14" s="340" t="s">
        <v>141</v>
      </c>
      <c r="M14" s="341" t="s">
        <v>140</v>
      </c>
      <c r="N14" s="342"/>
      <c r="O14" s="343">
        <v>41140</v>
      </c>
    </row>
    <row r="15" spans="1:15" s="344" customFormat="1" ht="15" customHeight="1">
      <c r="A15" s="305"/>
      <c r="B15" s="334" t="s">
        <v>142</v>
      </c>
      <c r="C15" s="334"/>
      <c r="D15" s="335"/>
      <c r="E15" s="336">
        <v>41733203</v>
      </c>
      <c r="F15" s="337">
        <f t="shared" si="0"/>
        <v>0.02</v>
      </c>
      <c r="G15" s="336">
        <v>245556025</v>
      </c>
      <c r="H15" s="337">
        <f t="shared" si="1"/>
        <v>0.23</v>
      </c>
      <c r="I15" s="338">
        <f t="shared" si="2"/>
        <v>-203822822</v>
      </c>
      <c r="J15" s="339">
        <f t="shared" si="3"/>
        <v>83</v>
      </c>
      <c r="K15" s="305"/>
      <c r="L15" s="340" t="s">
        <v>143</v>
      </c>
      <c r="M15" s="341" t="s">
        <v>142</v>
      </c>
      <c r="N15" s="342"/>
      <c r="O15" s="343">
        <v>41150</v>
      </c>
    </row>
    <row r="16" spans="1:15" s="344" customFormat="1" ht="15" customHeight="1">
      <c r="A16" s="305"/>
      <c r="B16" s="334" t="s">
        <v>144</v>
      </c>
      <c r="C16" s="334"/>
      <c r="D16" s="335"/>
      <c r="E16" s="336">
        <v>2287060208</v>
      </c>
      <c r="F16" s="337">
        <f t="shared" si="0"/>
        <v>1.01</v>
      </c>
      <c r="G16" s="336">
        <v>1958150712</v>
      </c>
      <c r="H16" s="337">
        <f t="shared" si="1"/>
        <v>1.81</v>
      </c>
      <c r="I16" s="338">
        <f t="shared" si="2"/>
        <v>328909496</v>
      </c>
      <c r="J16" s="339">
        <f t="shared" si="3"/>
        <v>16.8</v>
      </c>
      <c r="K16" s="305"/>
      <c r="L16" s="340" t="s">
        <v>145</v>
      </c>
      <c r="M16" s="341" t="s">
        <v>146</v>
      </c>
      <c r="N16" s="342"/>
      <c r="O16" s="343">
        <v>41160</v>
      </c>
    </row>
    <row r="17" spans="1:15" s="344" customFormat="1" ht="8.25" customHeight="1">
      <c r="A17" s="305"/>
      <c r="B17" s="345"/>
      <c r="C17" s="341"/>
      <c r="D17" s="335"/>
      <c r="E17" s="337"/>
      <c r="F17" s="337"/>
      <c r="G17" s="337"/>
      <c r="H17" s="337"/>
      <c r="I17" s="338"/>
      <c r="J17" s="346"/>
      <c r="K17" s="305"/>
      <c r="L17" s="345"/>
      <c r="M17" s="341"/>
      <c r="N17" s="342"/>
      <c r="O17" s="343"/>
    </row>
    <row r="18" spans="1:15" s="330" customFormat="1" ht="13.5" customHeight="1">
      <c r="A18" s="324" t="s">
        <v>225</v>
      </c>
      <c r="C18" s="325"/>
      <c r="D18" s="331"/>
      <c r="E18" s="316">
        <f>SUM(E20:E24)</f>
        <v>199919510776.75</v>
      </c>
      <c r="F18" s="316">
        <f>IF(E$8&gt;0,(E18/E$8)*100,0)</f>
        <v>88.28</v>
      </c>
      <c r="G18" s="316">
        <f>SUM(G20:G24)</f>
        <v>79748221815.5</v>
      </c>
      <c r="H18" s="316">
        <f>IF(G$8&gt;0,(G18/G$8)*100,0)</f>
        <v>73.81</v>
      </c>
      <c r="I18" s="316">
        <f>E18-G18</f>
        <v>120171288961.25</v>
      </c>
      <c r="J18" s="317">
        <f>ABS(IF(G18=0,0,((I18/G18)*100)))</f>
        <v>150.69</v>
      </c>
      <c r="K18" s="324" t="s">
        <v>147</v>
      </c>
      <c r="L18" s="324" t="s">
        <v>226</v>
      </c>
      <c r="M18" s="325"/>
      <c r="N18" s="332"/>
      <c r="O18" s="333">
        <v>41200</v>
      </c>
    </row>
    <row r="19" spans="1:15" s="330" customFormat="1" ht="21.75" customHeight="1">
      <c r="A19" s="324" t="s">
        <v>148</v>
      </c>
      <c r="C19" s="325"/>
      <c r="D19" s="331"/>
      <c r="E19" s="316"/>
      <c r="F19" s="316"/>
      <c r="G19" s="316"/>
      <c r="H19" s="316"/>
      <c r="I19" s="327"/>
      <c r="J19" s="328"/>
      <c r="K19" s="324"/>
      <c r="L19" s="324" t="s">
        <v>149</v>
      </c>
      <c r="M19" s="325"/>
      <c r="N19" s="332"/>
      <c r="O19" s="333"/>
    </row>
    <row r="20" spans="1:15" s="344" customFormat="1" ht="15" customHeight="1">
      <c r="A20" s="305"/>
      <c r="B20" s="334" t="s">
        <v>150</v>
      </c>
      <c r="C20" s="347"/>
      <c r="D20" s="335"/>
      <c r="E20" s="336">
        <v>159288737028</v>
      </c>
      <c r="F20" s="337">
        <f>IF(E$8&gt;0,(E20/E$8)*100,0)</f>
        <v>70.34</v>
      </c>
      <c r="G20" s="336">
        <v>42131163547</v>
      </c>
      <c r="H20" s="337">
        <f>IF(G$8&gt;0,(G20/G$8)*100,0)</f>
        <v>38.99</v>
      </c>
      <c r="I20" s="338">
        <f>E20-G20</f>
        <v>117157573481</v>
      </c>
      <c r="J20" s="339">
        <f>ABS(IF(G20=0,0,((I20/G20)*100)))</f>
        <v>278.08</v>
      </c>
      <c r="K20" s="305"/>
      <c r="L20" s="340" t="s">
        <v>134</v>
      </c>
      <c r="M20" s="341" t="s">
        <v>150</v>
      </c>
      <c r="N20" s="342"/>
      <c r="O20" s="343">
        <v>41210</v>
      </c>
    </row>
    <row r="21" spans="1:15" s="344" customFormat="1" ht="15" customHeight="1">
      <c r="A21" s="305"/>
      <c r="B21" s="334" t="s">
        <v>151</v>
      </c>
      <c r="C21" s="347"/>
      <c r="D21" s="335"/>
      <c r="E21" s="336">
        <v>2161634</v>
      </c>
      <c r="F21" s="337">
        <f>IF(E$8&gt;0,(E21/E$8)*100,0)</f>
        <v>0</v>
      </c>
      <c r="G21" s="336">
        <v>3764487</v>
      </c>
      <c r="H21" s="337">
        <f>IF(G$8&gt;0,(G21/G$8)*100,0)</f>
        <v>0</v>
      </c>
      <c r="I21" s="338">
        <f>E21-G21</f>
        <v>-1602853</v>
      </c>
      <c r="J21" s="339">
        <f>ABS(IF(G21=0,0,((I21/G21)*100)))</f>
        <v>42.58</v>
      </c>
      <c r="K21" s="305"/>
      <c r="L21" s="340" t="s">
        <v>135</v>
      </c>
      <c r="M21" s="341" t="s">
        <v>151</v>
      </c>
      <c r="N21" s="342"/>
      <c r="O21" s="343">
        <v>41220</v>
      </c>
    </row>
    <row r="22" spans="1:15" s="344" customFormat="1" ht="15" customHeight="1">
      <c r="A22" s="305"/>
      <c r="B22" s="334" t="s">
        <v>152</v>
      </c>
      <c r="C22" s="347"/>
      <c r="D22" s="335"/>
      <c r="E22" s="336">
        <v>38376063250.75</v>
      </c>
      <c r="F22" s="337">
        <f>IF(E$8&gt;0,(E22/E$8)*100,0)</f>
        <v>16.95</v>
      </c>
      <c r="G22" s="336">
        <v>35254166583.5</v>
      </c>
      <c r="H22" s="337">
        <f>IF(G$8&gt;0,(G22/G$8)*100,0)</f>
        <v>32.63</v>
      </c>
      <c r="I22" s="338">
        <f>E22-G22</f>
        <v>3121896667.25</v>
      </c>
      <c r="J22" s="339">
        <f>ABS(IF(G22=0,0,((I22/G22)*100)))</f>
        <v>8.86</v>
      </c>
      <c r="K22" s="305"/>
      <c r="L22" s="340" t="s">
        <v>138</v>
      </c>
      <c r="M22" s="341" t="s">
        <v>152</v>
      </c>
      <c r="N22" s="342"/>
      <c r="O22" s="343">
        <v>41230</v>
      </c>
    </row>
    <row r="23" spans="1:15" s="344" customFormat="1" ht="15" customHeight="1">
      <c r="A23" s="305"/>
      <c r="B23" s="334" t="s">
        <v>153</v>
      </c>
      <c r="C23" s="347"/>
      <c r="D23" s="335"/>
      <c r="E23" s="336"/>
      <c r="F23" s="337">
        <f>IF(E$8&gt;0,(E23/E$8)*100,0)</f>
        <v>0</v>
      </c>
      <c r="G23" s="336"/>
      <c r="H23" s="337">
        <f>IF(G$8&gt;0,(G23/G$8)*100,0)</f>
        <v>0</v>
      </c>
      <c r="I23" s="338">
        <f>E23-G23</f>
        <v>0</v>
      </c>
      <c r="J23" s="339">
        <f>ABS(IF(G23=0,0,((I23/G23)*100)))</f>
        <v>0</v>
      </c>
      <c r="K23" s="305"/>
      <c r="L23" s="340" t="s">
        <v>141</v>
      </c>
      <c r="M23" s="341" t="s">
        <v>153</v>
      </c>
      <c r="N23" s="342"/>
      <c r="O23" s="343">
        <v>41230</v>
      </c>
    </row>
    <row r="24" spans="1:15" s="344" customFormat="1" ht="15" customHeight="1">
      <c r="A24" s="305"/>
      <c r="B24" s="334" t="s">
        <v>154</v>
      </c>
      <c r="C24" s="347"/>
      <c r="D24" s="335"/>
      <c r="E24" s="336">
        <v>2252548864</v>
      </c>
      <c r="F24" s="337">
        <f>IF(E$8&gt;0,(E24/E$8)*100,0)</f>
        <v>0.99</v>
      </c>
      <c r="G24" s="336">
        <v>2359127198</v>
      </c>
      <c r="H24" s="337">
        <f>IF(G$8&gt;0,(G24/G$8)*100,0)</f>
        <v>2.18</v>
      </c>
      <c r="I24" s="338">
        <f>E24-G24</f>
        <v>-106578334</v>
      </c>
      <c r="J24" s="339">
        <f>ABS(IF(G24=0,0,((I24/G24)*100)))</f>
        <v>4.52</v>
      </c>
      <c r="K24" s="305"/>
      <c r="L24" s="340" t="s">
        <v>143</v>
      </c>
      <c r="M24" s="341" t="s">
        <v>154</v>
      </c>
      <c r="N24" s="342"/>
      <c r="O24" s="311">
        <v>41240</v>
      </c>
    </row>
    <row r="25" spans="1:15" s="344" customFormat="1" ht="8.25" customHeight="1">
      <c r="A25" s="305"/>
      <c r="B25" s="345"/>
      <c r="C25" s="341"/>
      <c r="D25" s="335"/>
      <c r="E25" s="337"/>
      <c r="F25" s="337"/>
      <c r="G25" s="337"/>
      <c r="H25" s="337"/>
      <c r="I25" s="338"/>
      <c r="J25" s="346"/>
      <c r="K25" s="305"/>
      <c r="L25" s="345"/>
      <c r="M25" s="341"/>
      <c r="N25" s="342"/>
      <c r="O25" s="311"/>
    </row>
    <row r="26" spans="1:15" s="330" customFormat="1" ht="13.5" customHeight="1">
      <c r="A26" s="324" t="s">
        <v>155</v>
      </c>
      <c r="C26" s="325"/>
      <c r="D26" s="331"/>
      <c r="E26" s="316">
        <f>SUM(E27:E35)</f>
        <v>3845376190</v>
      </c>
      <c r="F26" s="316">
        <f aca="true" t="shared" si="4" ref="F26:F35">IF(E$8&gt;0,(E26/E$8)*100,0)</f>
        <v>1.7</v>
      </c>
      <c r="G26" s="316">
        <f>SUM(G27:G35)</f>
        <v>4084667658</v>
      </c>
      <c r="H26" s="316">
        <f aca="true" t="shared" si="5" ref="H26:H35">IF(G$8&gt;0,(G26/G$8)*100,0)</f>
        <v>3.78</v>
      </c>
      <c r="I26" s="327">
        <f aca="true" t="shared" si="6" ref="I26:I35">E26-G26</f>
        <v>-239291468</v>
      </c>
      <c r="J26" s="317">
        <f aca="true" t="shared" si="7" ref="J26:J35">ABS(IF(G26=0,0,((I26/G26)*100)))</f>
        <v>5.86</v>
      </c>
      <c r="K26" s="324" t="s">
        <v>156</v>
      </c>
      <c r="L26" s="324" t="s">
        <v>157</v>
      </c>
      <c r="M26" s="325"/>
      <c r="N26" s="332"/>
      <c r="O26" s="322">
        <v>41300</v>
      </c>
    </row>
    <row r="27" spans="1:15" s="344" customFormat="1" ht="15" customHeight="1">
      <c r="A27" s="305"/>
      <c r="B27" s="334" t="s">
        <v>158</v>
      </c>
      <c r="C27" s="347"/>
      <c r="D27" s="335"/>
      <c r="E27" s="336">
        <v>2910783371</v>
      </c>
      <c r="F27" s="337">
        <f t="shared" si="4"/>
        <v>1.29</v>
      </c>
      <c r="G27" s="336">
        <v>3130700916</v>
      </c>
      <c r="H27" s="337">
        <f t="shared" si="5"/>
        <v>2.9</v>
      </c>
      <c r="I27" s="338">
        <f t="shared" si="6"/>
        <v>-219917545</v>
      </c>
      <c r="J27" s="339">
        <f t="shared" si="7"/>
        <v>7.02</v>
      </c>
      <c r="K27" s="305"/>
      <c r="L27" s="340" t="s">
        <v>134</v>
      </c>
      <c r="M27" s="341" t="s">
        <v>158</v>
      </c>
      <c r="N27" s="342"/>
      <c r="O27" s="343">
        <v>41310</v>
      </c>
    </row>
    <row r="28" spans="1:15" s="344" customFormat="1" ht="15" customHeight="1">
      <c r="A28" s="305"/>
      <c r="B28" s="334" t="s">
        <v>159</v>
      </c>
      <c r="C28" s="347"/>
      <c r="D28" s="335"/>
      <c r="E28" s="336">
        <v>1611632</v>
      </c>
      <c r="F28" s="337">
        <f t="shared" si="4"/>
        <v>0</v>
      </c>
      <c r="G28" s="336">
        <v>1684144</v>
      </c>
      <c r="H28" s="337">
        <f t="shared" si="5"/>
        <v>0</v>
      </c>
      <c r="I28" s="338">
        <f t="shared" si="6"/>
        <v>-72512</v>
      </c>
      <c r="J28" s="339">
        <f t="shared" si="7"/>
        <v>4.31</v>
      </c>
      <c r="K28" s="305"/>
      <c r="L28" s="340" t="s">
        <v>135</v>
      </c>
      <c r="M28" s="341" t="s">
        <v>159</v>
      </c>
      <c r="N28" s="342"/>
      <c r="O28" s="311">
        <v>41320</v>
      </c>
    </row>
    <row r="29" spans="1:15" s="344" customFormat="1" ht="15" customHeight="1">
      <c r="A29" s="305"/>
      <c r="B29" s="334" t="s">
        <v>160</v>
      </c>
      <c r="C29" s="347"/>
      <c r="D29" s="335"/>
      <c r="E29" s="336">
        <v>923719869</v>
      </c>
      <c r="F29" s="337">
        <f t="shared" si="4"/>
        <v>0.41</v>
      </c>
      <c r="G29" s="336">
        <v>939984095</v>
      </c>
      <c r="H29" s="337">
        <f t="shared" si="5"/>
        <v>0.87</v>
      </c>
      <c r="I29" s="338">
        <f t="shared" si="6"/>
        <v>-16264226</v>
      </c>
      <c r="J29" s="339">
        <f t="shared" si="7"/>
        <v>1.73</v>
      </c>
      <c r="K29" s="305"/>
      <c r="L29" s="340" t="s">
        <v>138</v>
      </c>
      <c r="M29" s="341" t="s">
        <v>161</v>
      </c>
      <c r="N29" s="342"/>
      <c r="O29" s="311">
        <v>41330</v>
      </c>
    </row>
    <row r="30" spans="1:15" s="344" customFormat="1" ht="15" customHeight="1">
      <c r="A30" s="305"/>
      <c r="B30" s="334" t="s">
        <v>162</v>
      </c>
      <c r="C30" s="347"/>
      <c r="D30" s="335"/>
      <c r="E30" s="336">
        <v>1819087</v>
      </c>
      <c r="F30" s="337">
        <f t="shared" si="4"/>
        <v>0</v>
      </c>
      <c r="G30" s="336">
        <v>2367907</v>
      </c>
      <c r="H30" s="337">
        <f t="shared" si="5"/>
        <v>0</v>
      </c>
      <c r="I30" s="338">
        <f t="shared" si="6"/>
        <v>-548820</v>
      </c>
      <c r="J30" s="339">
        <f t="shared" si="7"/>
        <v>23.18</v>
      </c>
      <c r="K30" s="305"/>
      <c r="L30" s="340" t="s">
        <v>141</v>
      </c>
      <c r="M30" s="341" t="s">
        <v>162</v>
      </c>
      <c r="N30" s="342"/>
      <c r="O30" s="311">
        <v>41340</v>
      </c>
    </row>
    <row r="31" spans="1:15" s="344" customFormat="1" ht="15" customHeight="1">
      <c r="A31" s="305"/>
      <c r="B31" s="334" t="s">
        <v>163</v>
      </c>
      <c r="C31" s="347"/>
      <c r="D31" s="335"/>
      <c r="E31" s="336">
        <v>1239700</v>
      </c>
      <c r="F31" s="337">
        <f t="shared" si="4"/>
        <v>0</v>
      </c>
      <c r="G31" s="336">
        <v>1400800</v>
      </c>
      <c r="H31" s="337">
        <f t="shared" si="5"/>
        <v>0</v>
      </c>
      <c r="I31" s="338">
        <f t="shared" si="6"/>
        <v>-161100</v>
      </c>
      <c r="J31" s="339">
        <f t="shared" si="7"/>
        <v>11.5</v>
      </c>
      <c r="K31" s="305"/>
      <c r="L31" s="340" t="s">
        <v>143</v>
      </c>
      <c r="M31" s="341" t="s">
        <v>163</v>
      </c>
      <c r="N31" s="342"/>
      <c r="O31" s="311">
        <v>41350</v>
      </c>
    </row>
    <row r="32" spans="1:15" s="344" customFormat="1" ht="15" customHeight="1">
      <c r="A32" s="305"/>
      <c r="B32" s="334" t="s">
        <v>164</v>
      </c>
      <c r="C32" s="347"/>
      <c r="D32" s="335"/>
      <c r="E32" s="336">
        <v>6202531</v>
      </c>
      <c r="F32" s="337">
        <f t="shared" si="4"/>
        <v>0</v>
      </c>
      <c r="G32" s="336">
        <v>8529796</v>
      </c>
      <c r="H32" s="337">
        <f t="shared" si="5"/>
        <v>0.01</v>
      </c>
      <c r="I32" s="338">
        <f t="shared" si="6"/>
        <v>-2327265</v>
      </c>
      <c r="J32" s="339">
        <f t="shared" si="7"/>
        <v>27.28</v>
      </c>
      <c r="K32" s="305"/>
      <c r="L32" s="340" t="s">
        <v>145</v>
      </c>
      <c r="M32" s="341" t="s">
        <v>164</v>
      </c>
      <c r="N32" s="342"/>
      <c r="O32" s="311">
        <v>41360</v>
      </c>
    </row>
    <row r="33" spans="1:15" s="344" customFormat="1" ht="15" customHeight="1">
      <c r="A33" s="305"/>
      <c r="B33" s="334" t="s">
        <v>165</v>
      </c>
      <c r="C33" s="347"/>
      <c r="D33" s="335"/>
      <c r="E33" s="336"/>
      <c r="F33" s="337">
        <f t="shared" si="4"/>
        <v>0</v>
      </c>
      <c r="G33" s="336"/>
      <c r="H33" s="337">
        <f t="shared" si="5"/>
        <v>0</v>
      </c>
      <c r="I33" s="338">
        <f t="shared" si="6"/>
        <v>0</v>
      </c>
      <c r="J33" s="339">
        <f t="shared" si="7"/>
        <v>0</v>
      </c>
      <c r="K33" s="305"/>
      <c r="L33" s="340" t="s">
        <v>166</v>
      </c>
      <c r="M33" s="341" t="s">
        <v>165</v>
      </c>
      <c r="N33" s="342"/>
      <c r="O33" s="311">
        <v>41370</v>
      </c>
    </row>
    <row r="34" spans="1:15" s="344" customFormat="1" ht="15" customHeight="1">
      <c r="A34" s="305"/>
      <c r="B34" s="334" t="s">
        <v>167</v>
      </c>
      <c r="C34" s="347"/>
      <c r="D34" s="335"/>
      <c r="E34" s="336"/>
      <c r="F34" s="337">
        <f t="shared" si="4"/>
        <v>0</v>
      </c>
      <c r="G34" s="336"/>
      <c r="H34" s="337">
        <f t="shared" si="5"/>
        <v>0</v>
      </c>
      <c r="I34" s="338">
        <f t="shared" si="6"/>
        <v>0</v>
      </c>
      <c r="J34" s="339">
        <f t="shared" si="7"/>
        <v>0</v>
      </c>
      <c r="K34" s="305"/>
      <c r="L34" s="340" t="s">
        <v>168</v>
      </c>
      <c r="M34" s="341" t="s">
        <v>167</v>
      </c>
      <c r="N34" s="342"/>
      <c r="O34" s="311">
        <v>41380</v>
      </c>
    </row>
    <row r="35" spans="1:15" s="344" customFormat="1" ht="15" customHeight="1">
      <c r="A35" s="305"/>
      <c r="B35" s="334" t="s">
        <v>169</v>
      </c>
      <c r="C35" s="347"/>
      <c r="D35" s="335"/>
      <c r="E35" s="336"/>
      <c r="F35" s="337">
        <f t="shared" si="4"/>
        <v>0</v>
      </c>
      <c r="G35" s="336"/>
      <c r="H35" s="337">
        <f t="shared" si="5"/>
        <v>0</v>
      </c>
      <c r="I35" s="338">
        <f t="shared" si="6"/>
        <v>0</v>
      </c>
      <c r="J35" s="339">
        <f t="shared" si="7"/>
        <v>0</v>
      </c>
      <c r="K35" s="305"/>
      <c r="L35" s="340" t="s">
        <v>170</v>
      </c>
      <c r="M35" s="341" t="s">
        <v>169</v>
      </c>
      <c r="N35" s="342"/>
      <c r="O35" s="311">
        <v>41390</v>
      </c>
    </row>
    <row r="36" spans="1:15" s="344" customFormat="1" ht="8.25" customHeight="1">
      <c r="A36" s="305"/>
      <c r="B36" s="345"/>
      <c r="C36" s="341"/>
      <c r="D36" s="335"/>
      <c r="E36" s="337"/>
      <c r="F36" s="337"/>
      <c r="G36" s="337"/>
      <c r="H36" s="337"/>
      <c r="I36" s="338"/>
      <c r="J36" s="346"/>
      <c r="K36" s="305"/>
      <c r="L36" s="345"/>
      <c r="M36" s="341"/>
      <c r="N36" s="342"/>
      <c r="O36" s="343"/>
    </row>
    <row r="37" spans="1:15" s="330" customFormat="1" ht="13.5" customHeight="1">
      <c r="A37" s="324" t="s">
        <v>171</v>
      </c>
      <c r="C37" s="325"/>
      <c r="D37" s="331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27">
        <f>E37-G37</f>
        <v>0</v>
      </c>
      <c r="J37" s="317">
        <f>ABS(IF(G37=0,0,((I37/G37)*100)))</f>
        <v>0</v>
      </c>
      <c r="K37" s="324" t="s">
        <v>172</v>
      </c>
      <c r="L37" s="324" t="s">
        <v>173</v>
      </c>
      <c r="M37" s="325"/>
      <c r="N37" s="332"/>
      <c r="O37" s="333">
        <v>41400</v>
      </c>
    </row>
    <row r="38" spans="1:15" s="344" customFormat="1" ht="15" customHeight="1">
      <c r="A38" s="305"/>
      <c r="B38" s="334" t="s">
        <v>174</v>
      </c>
      <c r="C38" s="347"/>
      <c r="D38" s="335"/>
      <c r="E38" s="336"/>
      <c r="F38" s="337">
        <f>IF(E$8&gt;0,(E38/E$8)*100,0)</f>
        <v>0</v>
      </c>
      <c r="G38" s="336"/>
      <c r="H38" s="337">
        <f>IF(G$8&gt;0,(G38/G$8)*100,0)</f>
        <v>0</v>
      </c>
      <c r="I38" s="338">
        <f>E38-G38</f>
        <v>0</v>
      </c>
      <c r="J38" s="339">
        <f>ABS(IF(G38=0,0,((I38/G38)*100)))</f>
        <v>0</v>
      </c>
      <c r="K38" s="305"/>
      <c r="L38" s="340" t="s">
        <v>134</v>
      </c>
      <c r="M38" s="341" t="s">
        <v>174</v>
      </c>
      <c r="N38" s="342"/>
      <c r="O38" s="311">
        <v>41410</v>
      </c>
    </row>
    <row r="39" spans="1:15" s="344" customFormat="1" ht="15" customHeight="1">
      <c r="A39" s="305"/>
      <c r="B39" s="334" t="s">
        <v>175</v>
      </c>
      <c r="C39" s="347"/>
      <c r="D39" s="335"/>
      <c r="E39" s="336"/>
      <c r="F39" s="337">
        <f>IF(E$8&gt;0,(E39/E$8)*100,0)</f>
        <v>0</v>
      </c>
      <c r="G39" s="336"/>
      <c r="H39" s="337">
        <f>IF(G$8&gt;0,(G39/G$8)*100,0)</f>
        <v>0</v>
      </c>
      <c r="I39" s="338">
        <f>E39-G39</f>
        <v>0</v>
      </c>
      <c r="J39" s="339">
        <f>ABS(IF(G39=0,0,((I39/G39)*100)))</f>
        <v>0</v>
      </c>
      <c r="K39" s="305"/>
      <c r="L39" s="340" t="s">
        <v>135</v>
      </c>
      <c r="M39" s="341" t="s">
        <v>175</v>
      </c>
      <c r="N39" s="342"/>
      <c r="O39" s="311">
        <v>41420</v>
      </c>
    </row>
    <row r="40" spans="1:15" s="344" customFormat="1" ht="15" customHeight="1">
      <c r="A40" s="305"/>
      <c r="B40" s="334" t="s">
        <v>176</v>
      </c>
      <c r="C40" s="347"/>
      <c r="D40" s="335"/>
      <c r="E40" s="336"/>
      <c r="F40" s="337">
        <f>IF(E$8&gt;0,(E40/E$8)*100,0)</f>
        <v>0</v>
      </c>
      <c r="G40" s="348"/>
      <c r="H40" s="337">
        <f>IF(G$8&gt;0,(G40/G$8)*100,0)</f>
        <v>0</v>
      </c>
      <c r="I40" s="338">
        <f>E40-G40</f>
        <v>0</v>
      </c>
      <c r="J40" s="339">
        <f>ABS(IF(G40=0,0,((I40/G40)*100)))</f>
        <v>0</v>
      </c>
      <c r="K40" s="305"/>
      <c r="L40" s="340" t="s">
        <v>138</v>
      </c>
      <c r="M40" s="341" t="s">
        <v>176</v>
      </c>
      <c r="N40" s="342"/>
      <c r="O40" s="311">
        <v>41430</v>
      </c>
    </row>
    <row r="41" spans="1:15" s="344" customFormat="1" ht="8.25" customHeight="1">
      <c r="A41" s="305"/>
      <c r="B41" s="345"/>
      <c r="C41" s="341"/>
      <c r="D41" s="349"/>
      <c r="E41" s="337"/>
      <c r="F41" s="337"/>
      <c r="G41" s="337"/>
      <c r="H41" s="337"/>
      <c r="I41" s="338"/>
      <c r="J41" s="346"/>
      <c r="K41" s="305"/>
      <c r="L41" s="345"/>
      <c r="M41" s="341"/>
      <c r="N41" s="350"/>
      <c r="O41" s="311"/>
    </row>
    <row r="42" spans="1:15" s="330" customFormat="1" ht="13.5" customHeight="1">
      <c r="A42" s="324" t="s">
        <v>177</v>
      </c>
      <c r="C42" s="325"/>
      <c r="D42" s="326"/>
      <c r="E42" s="316">
        <f>SUM(E43:E43)</f>
        <v>0</v>
      </c>
      <c r="F42" s="316">
        <f>IF(E$8&gt;0,(E42/E$8)*100,0)</f>
        <v>0</v>
      </c>
      <c r="G42" s="316">
        <f>SUM(G43:G43)</f>
        <v>147178</v>
      </c>
      <c r="H42" s="316">
        <f>IF(G$8&gt;0,(G42/G$8)*100,0)</f>
        <v>0</v>
      </c>
      <c r="I42" s="327">
        <f>E42-G42</f>
        <v>-147178</v>
      </c>
      <c r="J42" s="317">
        <f>ABS(IF(G42=0,0,((I42/G42)*100)))</f>
        <v>100</v>
      </c>
      <c r="K42" s="324" t="s">
        <v>178</v>
      </c>
      <c r="L42" s="324" t="s">
        <v>179</v>
      </c>
      <c r="M42" s="325"/>
      <c r="N42" s="329"/>
      <c r="O42" s="333">
        <v>41500</v>
      </c>
    </row>
    <row r="43" spans="1:15" s="351" customFormat="1" ht="15" customHeight="1">
      <c r="A43" s="305"/>
      <c r="B43" s="334" t="s">
        <v>180</v>
      </c>
      <c r="C43" s="334"/>
      <c r="D43" s="335"/>
      <c r="E43" s="336"/>
      <c r="F43" s="337">
        <f>IF(E$8&gt;0,(E43/E$8)*100,0)</f>
        <v>0</v>
      </c>
      <c r="G43" s="336">
        <v>147178</v>
      </c>
      <c r="H43" s="337">
        <f>IF(G$8&gt;0,(G43/G$8)*100,0)</f>
        <v>0</v>
      </c>
      <c r="I43" s="338">
        <f>E43-G43</f>
        <v>-147178</v>
      </c>
      <c r="J43" s="339">
        <f>ABS(IF(G43=0,0,((I43/G43)*100)))</f>
        <v>100</v>
      </c>
      <c r="K43" s="305"/>
      <c r="L43" s="340" t="s">
        <v>134</v>
      </c>
      <c r="M43" s="341" t="s">
        <v>180</v>
      </c>
      <c r="N43" s="342"/>
      <c r="O43" s="311">
        <v>41510</v>
      </c>
    </row>
    <row r="44" spans="1:15" s="352" customFormat="1" ht="8.25" customHeight="1">
      <c r="A44" s="305"/>
      <c r="B44" s="345"/>
      <c r="C44" s="341"/>
      <c r="D44" s="335"/>
      <c r="E44" s="337"/>
      <c r="F44" s="337"/>
      <c r="G44" s="337"/>
      <c r="H44" s="337"/>
      <c r="I44" s="338"/>
      <c r="J44" s="346"/>
      <c r="K44" s="305"/>
      <c r="L44" s="345"/>
      <c r="M44" s="341"/>
      <c r="N44" s="342"/>
      <c r="O44" s="311"/>
    </row>
    <row r="45" spans="1:15" s="353" customFormat="1" ht="15" customHeight="1">
      <c r="A45" s="324" t="s">
        <v>181</v>
      </c>
      <c r="C45" s="325"/>
      <c r="D45" s="331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27">
        <f>E45-G45</f>
        <v>0</v>
      </c>
      <c r="J45" s="317">
        <f>ABS(IF(G45=0,0,((I45/G45)*100)))</f>
        <v>0</v>
      </c>
      <c r="K45" s="324" t="s">
        <v>182</v>
      </c>
      <c r="L45" s="324" t="s">
        <v>183</v>
      </c>
      <c r="M45" s="325"/>
      <c r="N45" s="332"/>
      <c r="O45" s="333">
        <v>41600</v>
      </c>
    </row>
    <row r="46" spans="1:15" s="354" customFormat="1" ht="15" customHeight="1">
      <c r="A46" s="305"/>
      <c r="B46" s="334" t="s">
        <v>184</v>
      </c>
      <c r="C46" s="334"/>
      <c r="D46" s="335"/>
      <c r="E46" s="336"/>
      <c r="F46" s="337">
        <f>IF(E$8&gt;0,(E46/E$8)*100,0)</f>
        <v>0</v>
      </c>
      <c r="G46" s="336"/>
      <c r="H46" s="337">
        <f>IF(G$8&gt;0,(G46/G$8)*100,0)</f>
        <v>0</v>
      </c>
      <c r="I46" s="338">
        <f>E46-G46</f>
        <v>0</v>
      </c>
      <c r="J46" s="339">
        <f>ABS(IF(G46=0,0,((I46/G46)*100)))</f>
        <v>0</v>
      </c>
      <c r="K46" s="305"/>
      <c r="L46" s="340" t="s">
        <v>134</v>
      </c>
      <c r="M46" s="341" t="s">
        <v>184</v>
      </c>
      <c r="N46" s="342"/>
      <c r="O46" s="311">
        <v>41610</v>
      </c>
    </row>
    <row r="47" spans="1:15" s="356" customFormat="1" ht="8.25" customHeight="1">
      <c r="A47" s="305"/>
      <c r="B47" s="355"/>
      <c r="C47" s="341"/>
      <c r="D47" s="335"/>
      <c r="E47" s="337"/>
      <c r="F47" s="337"/>
      <c r="G47" s="337"/>
      <c r="H47" s="337"/>
      <c r="I47" s="338"/>
      <c r="J47" s="346"/>
      <c r="K47" s="305"/>
      <c r="L47" s="355"/>
      <c r="M47" s="341"/>
      <c r="N47" s="342"/>
      <c r="O47" s="311"/>
    </row>
    <row r="48" spans="1:15" s="357" customFormat="1" ht="13.5" customHeight="1">
      <c r="A48" s="324" t="s">
        <v>185</v>
      </c>
      <c r="C48" s="325"/>
      <c r="D48" s="331"/>
      <c r="E48" s="316">
        <f>SUM(E49:E52)</f>
        <v>375426565</v>
      </c>
      <c r="F48" s="316">
        <f>IF(E$8&gt;0,(E48/E$8)*100,0)</f>
        <v>0.17</v>
      </c>
      <c r="G48" s="316">
        <f>SUM(G49:G52)</f>
        <v>158632974</v>
      </c>
      <c r="H48" s="316">
        <f>IF(G$8&gt;0,(G48/G$8)*100,0)</f>
        <v>0.15</v>
      </c>
      <c r="I48" s="327">
        <f>E48-G48</f>
        <v>216793591</v>
      </c>
      <c r="J48" s="317">
        <f>ABS(IF(G48=0,0,((I48/G48)*100)))</f>
        <v>136.66</v>
      </c>
      <c r="K48" s="324" t="s">
        <v>186</v>
      </c>
      <c r="L48" s="324" t="s">
        <v>187</v>
      </c>
      <c r="M48" s="325"/>
      <c r="N48" s="332"/>
      <c r="O48" s="322">
        <v>41700</v>
      </c>
    </row>
    <row r="49" spans="1:15" s="358" customFormat="1" ht="15" customHeight="1">
      <c r="A49" s="305"/>
      <c r="B49" s="334" t="s">
        <v>188</v>
      </c>
      <c r="C49" s="334"/>
      <c r="D49" s="349"/>
      <c r="E49" s="336">
        <v>290463754</v>
      </c>
      <c r="F49" s="337">
        <f>IF(E$8&gt;0,(E49/E$8)*100,0)</f>
        <v>0.13</v>
      </c>
      <c r="G49" s="336">
        <v>70546209</v>
      </c>
      <c r="H49" s="337">
        <f>IF(G$8&gt;0,(G49/G$8)*100,0)</f>
        <v>0.07</v>
      </c>
      <c r="I49" s="338">
        <f>E49-G49</f>
        <v>219917545</v>
      </c>
      <c r="J49" s="339">
        <f>ABS(IF(G49=0,0,((I49/G49)*100)))</f>
        <v>311.74</v>
      </c>
      <c r="K49" s="305"/>
      <c r="L49" s="340" t="s">
        <v>134</v>
      </c>
      <c r="M49" s="341" t="s">
        <v>189</v>
      </c>
      <c r="N49" s="350"/>
      <c r="O49" s="311">
        <v>41710</v>
      </c>
    </row>
    <row r="50" spans="1:15" s="358" customFormat="1" ht="15" customHeight="1">
      <c r="A50" s="305"/>
      <c r="B50" s="334" t="s">
        <v>190</v>
      </c>
      <c r="C50" s="334"/>
      <c r="D50" s="349"/>
      <c r="E50" s="336">
        <v>84962811</v>
      </c>
      <c r="F50" s="337">
        <f>IF(E$8&gt;0,(E50/E$8)*100,0)</f>
        <v>0.04</v>
      </c>
      <c r="G50" s="336">
        <v>88086765</v>
      </c>
      <c r="H50" s="337">
        <f>IF(G$8&gt;0,(G50/G$8)*100,0)</f>
        <v>0.08</v>
      </c>
      <c r="I50" s="338">
        <f>E50-G50</f>
        <v>-3123954</v>
      </c>
      <c r="J50" s="339">
        <f>ABS(IF(G50=0,0,((I50/G50)*100)))</f>
        <v>3.55</v>
      </c>
      <c r="K50" s="305"/>
      <c r="L50" s="340" t="s">
        <v>135</v>
      </c>
      <c r="M50" s="341" t="s">
        <v>190</v>
      </c>
      <c r="N50" s="350"/>
      <c r="O50" s="311">
        <v>41720</v>
      </c>
    </row>
    <row r="51" spans="1:15" s="358" customFormat="1" ht="15" customHeight="1">
      <c r="A51" s="305"/>
      <c r="B51" s="334" t="s">
        <v>191</v>
      </c>
      <c r="C51" s="334"/>
      <c r="D51" s="349"/>
      <c r="E51" s="336"/>
      <c r="F51" s="337">
        <f>IF(E$8&gt;0,(E51/E$8)*100,0)</f>
        <v>0</v>
      </c>
      <c r="G51" s="336"/>
      <c r="H51" s="337">
        <f>IF(G$8&gt;0,(G51/G$8)*100,0)</f>
        <v>0</v>
      </c>
      <c r="I51" s="338">
        <f>E51-G51</f>
        <v>0</v>
      </c>
      <c r="J51" s="339">
        <f>ABS(IF(G51=0,0,((I51/G51)*100)))</f>
        <v>0</v>
      </c>
      <c r="K51" s="305"/>
      <c r="L51" s="340" t="s">
        <v>138</v>
      </c>
      <c r="M51" s="341" t="s">
        <v>191</v>
      </c>
      <c r="N51" s="350"/>
      <c r="O51" s="311">
        <v>41730</v>
      </c>
    </row>
    <row r="52" spans="1:15" s="358" customFormat="1" ht="27" customHeight="1">
      <c r="A52" s="305"/>
      <c r="B52" s="359" t="s">
        <v>227</v>
      </c>
      <c r="C52" s="334"/>
      <c r="D52" s="349"/>
      <c r="E52" s="336"/>
      <c r="F52" s="337">
        <f>IF(E$8&gt;0,(E52/E$8)*100,0)</f>
        <v>0</v>
      </c>
      <c r="G52" s="336"/>
      <c r="H52" s="337">
        <f>IF(G$8&gt;0,(G52/G$8)*100,0)</f>
        <v>0</v>
      </c>
      <c r="I52" s="338">
        <f>E52-G52</f>
        <v>0</v>
      </c>
      <c r="J52" s="339">
        <f>ABS(IF(G52=0,0,((I52/G52)*100)))</f>
        <v>0</v>
      </c>
      <c r="K52" s="305"/>
      <c r="L52" s="340" t="s">
        <v>141</v>
      </c>
      <c r="M52" s="341" t="s">
        <v>192</v>
      </c>
      <c r="N52" s="350"/>
      <c r="O52" s="311">
        <v>41740</v>
      </c>
    </row>
    <row r="53" spans="1:15" s="360" customFormat="1" ht="13.5" customHeight="1">
      <c r="A53" s="305"/>
      <c r="B53" s="355"/>
      <c r="C53" s="341"/>
      <c r="D53" s="349"/>
      <c r="E53" s="337"/>
      <c r="F53" s="337"/>
      <c r="G53" s="337"/>
      <c r="H53" s="337"/>
      <c r="I53" s="338"/>
      <c r="J53" s="346"/>
      <c r="K53" s="305"/>
      <c r="L53" s="355"/>
      <c r="M53" s="341"/>
      <c r="N53" s="350"/>
      <c r="O53" s="343"/>
    </row>
    <row r="54" spans="1:15" s="323" customFormat="1" ht="28.5" customHeight="1" thickBot="1">
      <c r="A54" s="361" t="s">
        <v>193</v>
      </c>
      <c r="B54" s="362"/>
      <c r="C54" s="362"/>
      <c r="D54" s="363"/>
      <c r="E54" s="364">
        <f>E8</f>
        <v>226458769158.24</v>
      </c>
      <c r="F54" s="364">
        <f>IF(E$8&gt;0,(E54/E$8)*100,0)</f>
        <v>100</v>
      </c>
      <c r="G54" s="364">
        <f>G8</f>
        <v>108042583661.99</v>
      </c>
      <c r="H54" s="364">
        <f>IF(G$8&gt;0,(G54/G$8)*100,0)</f>
        <v>100</v>
      </c>
      <c r="I54" s="316">
        <f>E54-G54</f>
        <v>118416185496.25</v>
      </c>
      <c r="J54" s="365">
        <f>ABS(IF(G54=0,0,((I54/G54)*100)))</f>
        <v>109.6</v>
      </c>
      <c r="K54" s="366"/>
      <c r="L54" s="319" t="s">
        <v>194</v>
      </c>
      <c r="M54" s="320"/>
      <c r="N54" s="321"/>
      <c r="O54" s="322">
        <v>42000</v>
      </c>
    </row>
    <row r="55" spans="1:15" s="323" customFormat="1" ht="32.25" customHeight="1">
      <c r="A55" s="367" t="s">
        <v>228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6"/>
      <c r="L55" s="319"/>
      <c r="M55" s="320"/>
      <c r="N55" s="320"/>
      <c r="O55" s="322"/>
    </row>
    <row r="56" spans="1:15" s="260" customFormat="1" ht="12" customHeight="1">
      <c r="A56" s="369" t="s">
        <v>195</v>
      </c>
      <c r="D56" s="261"/>
      <c r="E56" s="262"/>
      <c r="F56" s="262"/>
      <c r="G56" s="262"/>
      <c r="H56" s="262"/>
      <c r="I56" s="263"/>
      <c r="J56" s="370"/>
      <c r="K56" s="259" t="s">
        <v>195</v>
      </c>
      <c r="N56" s="261"/>
      <c r="O56" s="371"/>
    </row>
    <row r="57" spans="1:15" s="379" customFormat="1" ht="28.5" customHeight="1">
      <c r="A57" s="372" t="s">
        <v>229</v>
      </c>
      <c r="B57" s="278"/>
      <c r="C57" s="373"/>
      <c r="D57" s="280"/>
      <c r="E57" s="374"/>
      <c r="F57" s="374"/>
      <c r="G57" s="374"/>
      <c r="H57" s="374"/>
      <c r="I57" s="375"/>
      <c r="J57" s="376"/>
      <c r="K57" s="377"/>
      <c r="L57" s="278"/>
      <c r="M57" s="373"/>
      <c r="N57" s="280"/>
      <c r="O57" s="378"/>
    </row>
    <row r="58" spans="1:15" s="270" customFormat="1" ht="10.5" customHeight="1">
      <c r="A58" s="380"/>
      <c r="C58" s="271"/>
      <c r="D58" s="272"/>
      <c r="E58" s="273"/>
      <c r="F58" s="273"/>
      <c r="G58" s="273"/>
      <c r="H58" s="273"/>
      <c r="I58" s="274"/>
      <c r="J58" s="381"/>
      <c r="K58" s="382"/>
      <c r="M58" s="271"/>
      <c r="N58" s="272"/>
      <c r="O58" s="383"/>
    </row>
    <row r="59" spans="1:15" s="279" customFormat="1" ht="30.75" customHeight="1" thickBot="1">
      <c r="A59" s="384" t="s">
        <v>230</v>
      </c>
      <c r="B59" s="278"/>
      <c r="D59" s="280"/>
      <c r="E59" s="281"/>
      <c r="F59" s="281"/>
      <c r="G59" s="281"/>
      <c r="H59" s="281"/>
      <c r="I59" s="282"/>
      <c r="J59" s="385" t="s">
        <v>231</v>
      </c>
      <c r="K59" s="386"/>
      <c r="L59" s="278"/>
      <c r="N59" s="280"/>
      <c r="O59" s="333"/>
    </row>
    <row r="60" spans="1:15" s="296" customFormat="1" ht="28.5" customHeight="1">
      <c r="A60" s="286" t="s">
        <v>223</v>
      </c>
      <c r="B60" s="286"/>
      <c r="C60" s="286"/>
      <c r="D60" s="387"/>
      <c r="E60" s="288" t="s">
        <v>122</v>
      </c>
      <c r="F60" s="289"/>
      <c r="G60" s="288" t="s">
        <v>123</v>
      </c>
      <c r="H60" s="289"/>
      <c r="I60" s="388" t="s">
        <v>232</v>
      </c>
      <c r="J60" s="389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0" t="s">
        <v>3</v>
      </c>
      <c r="K61" s="302"/>
      <c r="L61" s="303" t="s">
        <v>126</v>
      </c>
      <c r="M61" s="303"/>
      <c r="N61" s="298"/>
      <c r="O61" s="391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3" customFormat="1" ht="15" customHeight="1">
      <c r="A63" s="318"/>
      <c r="B63" s="319" t="s">
        <v>196</v>
      </c>
      <c r="C63" s="320"/>
      <c r="D63" s="321"/>
      <c r="E63" s="316">
        <f>E65+E71+E75+E77</f>
        <v>1167432970.55</v>
      </c>
      <c r="F63" s="316">
        <f>IF(E$98&gt;0,(E63/E$98)*100,0)</f>
        <v>0.52</v>
      </c>
      <c r="G63" s="316">
        <f>G65+G71+G75+G77</f>
        <v>1806270826.55</v>
      </c>
      <c r="H63" s="316">
        <f>IF(G$98&gt;0,(G63/G$98)*100,0)</f>
        <v>1.67</v>
      </c>
      <c r="I63" s="327">
        <f>I65+I71+I75+I77</f>
        <v>-638837856</v>
      </c>
      <c r="J63" s="317">
        <f>ABS(IF(G63=0,0,((I63/G63)*100)))</f>
        <v>35.37</v>
      </c>
      <c r="K63" s="318"/>
      <c r="L63" s="319" t="s">
        <v>197</v>
      </c>
      <c r="M63" s="320"/>
      <c r="N63" s="321"/>
      <c r="O63" s="322">
        <v>43000</v>
      </c>
    </row>
    <row r="64" spans="1:15" s="323" customFormat="1" ht="7.5" customHeight="1">
      <c r="A64" s="318"/>
      <c r="B64" s="324"/>
      <c r="C64" s="325"/>
      <c r="D64" s="329"/>
      <c r="E64" s="316"/>
      <c r="F64" s="316"/>
      <c r="G64" s="316"/>
      <c r="H64" s="316"/>
      <c r="I64" s="327"/>
      <c r="J64" s="328"/>
      <c r="K64" s="318"/>
      <c r="L64" s="324"/>
      <c r="M64" s="325"/>
      <c r="N64" s="329"/>
      <c r="O64" s="322"/>
    </row>
    <row r="65" spans="1:15" s="323" customFormat="1" ht="19.5" customHeight="1">
      <c r="A65" s="324" t="s">
        <v>198</v>
      </c>
      <c r="B65" s="392"/>
      <c r="C65" s="393"/>
      <c r="D65" s="394"/>
      <c r="E65" s="316">
        <f>SUM(E66:E69)</f>
        <v>1048237091</v>
      </c>
      <c r="F65" s="316">
        <f>IF(E$98&gt;0,(E65/E$98)*100,0)</f>
        <v>0.46</v>
      </c>
      <c r="G65" s="316">
        <f>SUM(G66:G69)</f>
        <v>1550293692</v>
      </c>
      <c r="H65" s="316">
        <f>IF(G$98&gt;0,(G65/G$98)*100,0)</f>
        <v>1.43</v>
      </c>
      <c r="I65" s="327">
        <f>E65-G65</f>
        <v>-502056601</v>
      </c>
      <c r="J65" s="317">
        <f>ABS(IF(G65=0,0,((I65/G65)*100)))</f>
        <v>32.38</v>
      </c>
      <c r="K65" s="324" t="s">
        <v>131</v>
      </c>
      <c r="L65" s="324" t="s">
        <v>199</v>
      </c>
      <c r="M65" s="393"/>
      <c r="N65" s="394"/>
      <c r="O65" s="322">
        <v>43100</v>
      </c>
    </row>
    <row r="66" spans="1:15" s="360" customFormat="1" ht="20.25" customHeight="1">
      <c r="A66" s="305"/>
      <c r="B66" s="334" t="s">
        <v>200</v>
      </c>
      <c r="C66" s="334"/>
      <c r="D66" s="395"/>
      <c r="E66" s="336">
        <v>15498814</v>
      </c>
      <c r="F66" s="337">
        <f>IF(E$98&gt;0,(E66/E$98)*100,0)</f>
        <v>0.01</v>
      </c>
      <c r="G66" s="336">
        <v>15901358</v>
      </c>
      <c r="H66" s="337">
        <f>IF(G$98&gt;0,(G66/G$98)*100,0)</f>
        <v>0.01</v>
      </c>
      <c r="I66" s="338">
        <f>E66-G66</f>
        <v>-402544</v>
      </c>
      <c r="J66" s="339">
        <f>ABS(IF(G66=0,0,((I66/G66)*100)))</f>
        <v>2.53</v>
      </c>
      <c r="K66" s="305"/>
      <c r="L66" s="340" t="s">
        <v>134</v>
      </c>
      <c r="M66" s="396" t="s">
        <v>200</v>
      </c>
      <c r="N66" s="395"/>
      <c r="O66" s="343">
        <v>43110</v>
      </c>
    </row>
    <row r="67" spans="1:15" s="360" customFormat="1" ht="19.5" customHeight="1">
      <c r="A67" s="305"/>
      <c r="B67" s="334" t="s">
        <v>201</v>
      </c>
      <c r="C67" s="334"/>
      <c r="D67" s="395"/>
      <c r="E67" s="336">
        <v>1029860632</v>
      </c>
      <c r="F67" s="337">
        <f>IF(E$98&gt;0,(E67/E$98)*100,0)</f>
        <v>0.45</v>
      </c>
      <c r="G67" s="336">
        <v>1525642023</v>
      </c>
      <c r="H67" s="337">
        <f>IF(G$98&gt;0,(G67/G$98)*100,0)</f>
        <v>1.41</v>
      </c>
      <c r="I67" s="338">
        <f>E67-G67</f>
        <v>-495781391</v>
      </c>
      <c r="J67" s="339">
        <f>ABS(IF(G67=0,0,((I67/G67)*100)))</f>
        <v>32.5</v>
      </c>
      <c r="K67" s="305"/>
      <c r="L67" s="340" t="s">
        <v>135</v>
      </c>
      <c r="M67" s="396" t="s">
        <v>201</v>
      </c>
      <c r="N67" s="395"/>
      <c r="O67" s="343">
        <v>43120</v>
      </c>
    </row>
    <row r="68" spans="1:15" s="360" customFormat="1" ht="19.5" customHeight="1">
      <c r="A68" s="305"/>
      <c r="B68" s="334" t="s">
        <v>202</v>
      </c>
      <c r="C68" s="334"/>
      <c r="D68" s="395"/>
      <c r="E68" s="336">
        <v>2877645</v>
      </c>
      <c r="F68" s="337">
        <f>IF(E$98&gt;0,(E68/E$98)*100,0)</f>
        <v>0</v>
      </c>
      <c r="G68" s="336">
        <v>8750311</v>
      </c>
      <c r="H68" s="337">
        <f>IF(G$98&gt;0,(G68/G$98)*100,0)</f>
        <v>0.01</v>
      </c>
      <c r="I68" s="338">
        <f>E68-G68</f>
        <v>-5872666</v>
      </c>
      <c r="J68" s="339">
        <f>ABS(IF(G68=0,0,((I68/G68)*100)))</f>
        <v>67.11</v>
      </c>
      <c r="K68" s="305"/>
      <c r="L68" s="340" t="s">
        <v>138</v>
      </c>
      <c r="M68" s="341" t="s">
        <v>202</v>
      </c>
      <c r="N68" s="395"/>
      <c r="O68" s="343">
        <v>43130</v>
      </c>
    </row>
    <row r="69" spans="1:15" s="360" customFormat="1" ht="18.75" customHeight="1">
      <c r="A69" s="305"/>
      <c r="B69" s="334" t="s">
        <v>233</v>
      </c>
      <c r="C69" s="334"/>
      <c r="D69" s="395"/>
      <c r="E69" s="336"/>
      <c r="F69" s="337">
        <f>IF(E$98&gt;0,(E69/E$98)*100,0)</f>
        <v>0</v>
      </c>
      <c r="G69" s="336"/>
      <c r="H69" s="337">
        <f>IF(G$98&gt;0,(G69/G$98)*100,0)</f>
        <v>0</v>
      </c>
      <c r="I69" s="338">
        <f>E69-G69</f>
        <v>0</v>
      </c>
      <c r="J69" s="339">
        <f>ABS(IF(G69=0,0,((I69/G69)*100)))</f>
        <v>0</v>
      </c>
      <c r="K69" s="305"/>
      <c r="L69" s="340"/>
      <c r="M69" s="341"/>
      <c r="N69" s="395"/>
      <c r="O69" s="343"/>
    </row>
    <row r="70" spans="1:15" s="360" customFormat="1" ht="12" customHeight="1">
      <c r="A70" s="305"/>
      <c r="B70" s="345"/>
      <c r="C70" s="341"/>
      <c r="D70" s="350"/>
      <c r="E70" s="337"/>
      <c r="F70" s="337"/>
      <c r="G70" s="337"/>
      <c r="H70" s="337"/>
      <c r="I70" s="338"/>
      <c r="J70" s="346"/>
      <c r="K70" s="305"/>
      <c r="L70" s="345"/>
      <c r="M70" s="341"/>
      <c r="N70" s="350"/>
      <c r="O70" s="343"/>
    </row>
    <row r="71" spans="1:15" s="323" customFormat="1" ht="19.5" customHeight="1">
      <c r="A71" s="324" t="s">
        <v>203</v>
      </c>
      <c r="B71" s="392"/>
      <c r="C71" s="393"/>
      <c r="D71" s="394"/>
      <c r="E71" s="316">
        <f>SUM(E72:E73)</f>
        <v>61995282</v>
      </c>
      <c r="F71" s="316">
        <f>IF(E$98&gt;0,(E71/E$98)*100,0)</f>
        <v>0.03</v>
      </c>
      <c r="G71" s="316">
        <f>SUM(G72:G73)</f>
        <v>79506807</v>
      </c>
      <c r="H71" s="316">
        <f>IF(G$98&gt;0,(G71/G$98)*100,0)</f>
        <v>0.07</v>
      </c>
      <c r="I71" s="327">
        <f>E71-G71</f>
        <v>-17511525</v>
      </c>
      <c r="J71" s="317">
        <f>ABS(IF(G71=0,0,((I71/G71)*100)))</f>
        <v>22.03</v>
      </c>
      <c r="K71" s="324" t="s">
        <v>147</v>
      </c>
      <c r="L71" s="324" t="s">
        <v>204</v>
      </c>
      <c r="M71" s="393"/>
      <c r="N71" s="394"/>
      <c r="O71" s="322">
        <v>43200</v>
      </c>
    </row>
    <row r="72" spans="1:15" s="360" customFormat="1" ht="18" customHeight="1">
      <c r="A72" s="305"/>
      <c r="B72" s="334" t="s">
        <v>205</v>
      </c>
      <c r="C72" s="334"/>
      <c r="D72" s="395"/>
      <c r="E72" s="336">
        <v>61995282</v>
      </c>
      <c r="F72" s="337">
        <f>IF(E$98&gt;0,(E72/E$98)*100,0)</f>
        <v>0.03</v>
      </c>
      <c r="G72" s="336">
        <v>79506807</v>
      </c>
      <c r="H72" s="337">
        <f>IF(G$98&gt;0,(G72/G$98)*100,0)</f>
        <v>0.07</v>
      </c>
      <c r="I72" s="338">
        <f>E72-G72</f>
        <v>-17511525</v>
      </c>
      <c r="J72" s="339">
        <f>ABS(IF(G72=0,0,((I72/G72)*100)))</f>
        <v>22.03</v>
      </c>
      <c r="K72" s="305"/>
      <c r="L72" s="340" t="s">
        <v>134</v>
      </c>
      <c r="M72" s="396" t="s">
        <v>205</v>
      </c>
      <c r="N72" s="395"/>
      <c r="O72" s="343">
        <v>43210</v>
      </c>
    </row>
    <row r="73" spans="1:15" s="360" customFormat="1" ht="19.5" customHeight="1">
      <c r="A73" s="305"/>
      <c r="B73" s="334" t="s">
        <v>234</v>
      </c>
      <c r="C73" s="334"/>
      <c r="D73" s="395"/>
      <c r="E73" s="336"/>
      <c r="F73" s="337">
        <f>IF(E$98&gt;0,(E73/E$98)*100,0)</f>
        <v>0</v>
      </c>
      <c r="G73" s="336"/>
      <c r="H73" s="337">
        <f>IF(G$98&gt;0,(G73/G$98)*100,0)</f>
        <v>0</v>
      </c>
      <c r="I73" s="338">
        <f>E73-G73</f>
        <v>0</v>
      </c>
      <c r="J73" s="339">
        <f>ABS(IF(G73=0,0,((I73/G73)*100)))</f>
        <v>0</v>
      </c>
      <c r="K73" s="305"/>
      <c r="L73" s="340"/>
      <c r="M73" s="396"/>
      <c r="N73" s="395"/>
      <c r="O73" s="343"/>
    </row>
    <row r="74" spans="1:15" s="360" customFormat="1" ht="12" customHeight="1">
      <c r="A74" s="305"/>
      <c r="B74" s="345"/>
      <c r="C74" s="341"/>
      <c r="D74" s="350"/>
      <c r="E74" s="337"/>
      <c r="F74" s="337"/>
      <c r="G74" s="337"/>
      <c r="H74" s="337"/>
      <c r="I74" s="338"/>
      <c r="J74" s="346"/>
      <c r="K74" s="305"/>
      <c r="L74" s="345"/>
      <c r="M74" s="341"/>
      <c r="N74" s="350"/>
      <c r="O74" s="343"/>
    </row>
    <row r="75" spans="1:15" s="323" customFormat="1" ht="19.5" customHeight="1">
      <c r="A75" s="324" t="s">
        <v>235</v>
      </c>
      <c r="B75" s="392"/>
      <c r="C75" s="393"/>
      <c r="D75" s="394"/>
      <c r="E75" s="316">
        <f>SUM(E76)</f>
        <v>57200597.55</v>
      </c>
      <c r="F75" s="316">
        <f>IF(E$98&gt;0,(E75/E$98)*100,0)</f>
        <v>0.03</v>
      </c>
      <c r="G75" s="316">
        <f>SUM(G76)</f>
        <v>176470327.55</v>
      </c>
      <c r="H75" s="316">
        <f>IF(G$98&gt;0,(G75/G$98)*100,0)</f>
        <v>0.16</v>
      </c>
      <c r="I75" s="327">
        <f>E75-G75</f>
        <v>-119269730</v>
      </c>
      <c r="J75" s="317">
        <f>ABS(IF(G75=0,0,((I75/G75)*100)))</f>
        <v>67.59</v>
      </c>
      <c r="K75" s="324" t="s">
        <v>156</v>
      </c>
      <c r="L75" s="324" t="s">
        <v>206</v>
      </c>
      <c r="M75" s="393"/>
      <c r="N75" s="394"/>
      <c r="O75" s="322">
        <v>43300</v>
      </c>
    </row>
    <row r="76" spans="1:15" s="360" customFormat="1" ht="25.5" customHeight="1">
      <c r="A76" s="305"/>
      <c r="B76" s="334" t="s">
        <v>207</v>
      </c>
      <c r="C76" s="334"/>
      <c r="D76" s="395"/>
      <c r="E76" s="336">
        <v>57200597.55</v>
      </c>
      <c r="F76" s="337">
        <f>IF(E$98&gt;0,(E76/E$98)*100,0)</f>
        <v>0.03</v>
      </c>
      <c r="G76" s="336">
        <v>176470327.55</v>
      </c>
      <c r="H76" s="337">
        <f>IF(G$98&gt;0,(G76/G$98)*100,0)</f>
        <v>0.16</v>
      </c>
      <c r="I76" s="338">
        <f>E76-G76</f>
        <v>-119269730</v>
      </c>
      <c r="J76" s="339">
        <f>ABS(IF(G76=0,0,((I76/G76)*100)))</f>
        <v>67.59</v>
      </c>
      <c r="K76" s="305"/>
      <c r="L76" s="340" t="s">
        <v>134</v>
      </c>
      <c r="M76" s="396" t="s">
        <v>207</v>
      </c>
      <c r="N76" s="395"/>
      <c r="O76" s="343">
        <v>43310</v>
      </c>
    </row>
    <row r="77" spans="1:15" s="360" customFormat="1" ht="19.5" customHeight="1">
      <c r="A77" s="324" t="s">
        <v>236</v>
      </c>
      <c r="B77" s="397"/>
      <c r="C77" s="397"/>
      <c r="D77" s="395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27">
        <f>E77-G77</f>
        <v>0</v>
      </c>
      <c r="J77" s="317">
        <f>ABS(IF(G77=0,0,((I77/G77)*100)))</f>
        <v>0</v>
      </c>
      <c r="K77" s="305"/>
      <c r="L77" s="340"/>
      <c r="M77" s="396"/>
      <c r="N77" s="395"/>
      <c r="O77" s="343"/>
    </row>
    <row r="78" spans="1:15" s="360" customFormat="1" ht="25.5" customHeight="1">
      <c r="A78" s="305"/>
      <c r="B78" s="334" t="s">
        <v>237</v>
      </c>
      <c r="C78" s="334"/>
      <c r="D78" s="395"/>
      <c r="E78" s="336"/>
      <c r="F78" s="337">
        <f>IF(E$98&gt;0,(E78/E$98)*100,0)</f>
        <v>0</v>
      </c>
      <c r="G78" s="336"/>
      <c r="H78" s="337">
        <f>IF(G$98&gt;0,(G78/G$98)*100,0)</f>
        <v>0</v>
      </c>
      <c r="I78" s="338">
        <f>E78-G78</f>
        <v>0</v>
      </c>
      <c r="J78" s="339">
        <f>ABS(IF(G78=0,0,((I78/G78)*100)))</f>
        <v>0</v>
      </c>
      <c r="K78" s="305"/>
      <c r="L78" s="340"/>
      <c r="M78" s="396"/>
      <c r="N78" s="395"/>
      <c r="O78" s="343"/>
    </row>
    <row r="79" spans="1:15" s="360" customFormat="1" ht="12" customHeight="1">
      <c r="A79" s="305"/>
      <c r="B79" s="345"/>
      <c r="C79" s="341"/>
      <c r="D79" s="350"/>
      <c r="E79" s="337"/>
      <c r="F79" s="337"/>
      <c r="G79" s="337"/>
      <c r="H79" s="337"/>
      <c r="I79" s="338"/>
      <c r="J79" s="346"/>
      <c r="K79" s="305"/>
      <c r="L79" s="345"/>
      <c r="M79" s="341"/>
      <c r="N79" s="350"/>
      <c r="O79" s="343"/>
    </row>
    <row r="80" spans="1:15" s="323" customFormat="1" ht="19.5" customHeight="1">
      <c r="A80" s="318"/>
      <c r="B80" s="319" t="s">
        <v>208</v>
      </c>
      <c r="C80" s="398"/>
      <c r="D80" s="399"/>
      <c r="E80" s="316">
        <f>SUM(E82,E85,E89,E93)</f>
        <v>225291336187.69</v>
      </c>
      <c r="F80" s="316">
        <f>IF(E$98&gt;0,(E80/E$98)*100,0)</f>
        <v>99.48</v>
      </c>
      <c r="G80" s="316">
        <f>SUM(G82,G85,G89,G93)</f>
        <v>106236312835.44</v>
      </c>
      <c r="H80" s="316">
        <f>IF(G$98&gt;0,(G80/G$98)*100,0)</f>
        <v>98.33</v>
      </c>
      <c r="I80" s="316">
        <f>E80-G80</f>
        <v>119055023352.25</v>
      </c>
      <c r="J80" s="317">
        <f>ABS(IF(G80=0,0,((I80/G80)*100)))</f>
        <v>112.07</v>
      </c>
      <c r="K80" s="318"/>
      <c r="L80" s="319" t="s">
        <v>209</v>
      </c>
      <c r="M80" s="398"/>
      <c r="N80" s="399"/>
      <c r="O80" s="322">
        <v>44000</v>
      </c>
    </row>
    <row r="81" spans="1:15" s="360" customFormat="1" ht="7.5" customHeight="1">
      <c r="A81" s="305"/>
      <c r="B81" s="345"/>
      <c r="C81" s="341"/>
      <c r="D81" s="350"/>
      <c r="E81" s="337"/>
      <c r="F81" s="337"/>
      <c r="G81" s="337"/>
      <c r="H81" s="337"/>
      <c r="I81" s="338"/>
      <c r="J81" s="346"/>
      <c r="K81" s="305"/>
      <c r="L81" s="345"/>
      <c r="M81" s="341"/>
      <c r="N81" s="350"/>
      <c r="O81" s="343"/>
    </row>
    <row r="82" spans="1:15" s="323" customFormat="1" ht="19.5" customHeight="1">
      <c r="A82" s="324" t="s">
        <v>210</v>
      </c>
      <c r="B82" s="392"/>
      <c r="C82" s="325"/>
      <c r="D82" s="399"/>
      <c r="E82" s="316">
        <f>SUM(E83)</f>
        <v>99692998264.29</v>
      </c>
      <c r="F82" s="316">
        <f>IF(E$98&gt;0,(E82/E$98)*100,0)</f>
        <v>44.02</v>
      </c>
      <c r="G82" s="316">
        <f>SUM(G83)</f>
        <v>99692998264.29</v>
      </c>
      <c r="H82" s="316">
        <f>IF(G$98&gt;0,(G82/G$98)*100,0)</f>
        <v>92.27</v>
      </c>
      <c r="I82" s="327">
        <f>E82-G82</f>
        <v>0</v>
      </c>
      <c r="J82" s="317">
        <f>ABS(IF(G82=0,0,((I82/G82)*100)))</f>
        <v>0</v>
      </c>
      <c r="K82" s="324" t="s">
        <v>131</v>
      </c>
      <c r="L82" s="324" t="s">
        <v>211</v>
      </c>
      <c r="M82" s="325"/>
      <c r="N82" s="399"/>
      <c r="O82" s="322">
        <v>44100</v>
      </c>
    </row>
    <row r="83" spans="1:15" s="360" customFormat="1" ht="25.5" customHeight="1">
      <c r="A83" s="305"/>
      <c r="B83" s="334" t="s">
        <v>212</v>
      </c>
      <c r="C83" s="334"/>
      <c r="D83" s="400"/>
      <c r="E83" s="336">
        <v>99692998264.29</v>
      </c>
      <c r="F83" s="337">
        <f>IF(E$98&gt;0,(E83/E$98)*100,0)</f>
        <v>44.02</v>
      </c>
      <c r="G83" s="336">
        <v>99692998264.29</v>
      </c>
      <c r="H83" s="337">
        <f>IF(G$98&gt;0,(G83/G$98)*100,0)</f>
        <v>92.27</v>
      </c>
      <c r="I83" s="338">
        <f>E83-G83</f>
        <v>0</v>
      </c>
      <c r="J83" s="339">
        <f>ABS(IF(G83=0,0,((I83/G83)*100)))</f>
        <v>0</v>
      </c>
      <c r="K83" s="305"/>
      <c r="L83" s="340" t="s">
        <v>134</v>
      </c>
      <c r="M83" s="341" t="s">
        <v>212</v>
      </c>
      <c r="N83" s="400"/>
      <c r="O83" s="343">
        <v>44110</v>
      </c>
    </row>
    <row r="84" spans="1:15" s="360" customFormat="1" ht="6.75" customHeight="1">
      <c r="A84" s="305"/>
      <c r="B84" s="345"/>
      <c r="C84" s="341"/>
      <c r="D84" s="350"/>
      <c r="E84" s="337"/>
      <c r="F84" s="337"/>
      <c r="G84" s="337"/>
      <c r="H84" s="337"/>
      <c r="I84" s="338"/>
      <c r="J84" s="346"/>
      <c r="K84" s="305"/>
      <c r="L84" s="345"/>
      <c r="M84" s="341"/>
      <c r="N84" s="350"/>
      <c r="O84" s="343"/>
    </row>
    <row r="85" spans="1:15" s="323" customFormat="1" ht="19.5" customHeight="1">
      <c r="A85" s="324" t="s">
        <v>213</v>
      </c>
      <c r="B85" s="392"/>
      <c r="C85" s="393"/>
      <c r="D85" s="394"/>
      <c r="E85" s="316">
        <f>SUM(E86:E87)</f>
        <v>5049794184.31</v>
      </c>
      <c r="F85" s="316">
        <f>IF(E$98&gt;0,(E85/E$98)*100,0)</f>
        <v>2.23</v>
      </c>
      <c r="G85" s="316">
        <f>SUM(G86:G87)</f>
        <v>5049794184.31</v>
      </c>
      <c r="H85" s="316">
        <f>IF(G$98&gt;0,(G85/G$98)*100,0)</f>
        <v>4.67</v>
      </c>
      <c r="I85" s="327">
        <f>E85-G85</f>
        <v>0</v>
      </c>
      <c r="J85" s="317">
        <f>ABS(IF(G85=0,0,((I85/G85)*100)))</f>
        <v>0</v>
      </c>
      <c r="K85" s="324" t="s">
        <v>147</v>
      </c>
      <c r="L85" s="324" t="s">
        <v>214</v>
      </c>
      <c r="M85" s="393"/>
      <c r="N85" s="394"/>
      <c r="O85" s="322">
        <v>44200</v>
      </c>
    </row>
    <row r="86" spans="1:15" s="360" customFormat="1" ht="20.25" customHeight="1">
      <c r="A86" s="305"/>
      <c r="B86" s="334" t="s">
        <v>215</v>
      </c>
      <c r="C86" s="334"/>
      <c r="D86" s="395"/>
      <c r="E86" s="336">
        <v>5049794184.31</v>
      </c>
      <c r="F86" s="337">
        <f>IF(E$98&gt;0,(E86/E$98)*100,0)</f>
        <v>2.23</v>
      </c>
      <c r="G86" s="336">
        <v>5049794184.31</v>
      </c>
      <c r="H86" s="337">
        <f>IF(G$98&gt;0,(G86/G$98)*100,0)</f>
        <v>4.67</v>
      </c>
      <c r="I86" s="338">
        <f>E86-G86</f>
        <v>0</v>
      </c>
      <c r="J86" s="339">
        <f>ABS(IF(G86=0,0,((I86/G86)*100)))</f>
        <v>0</v>
      </c>
      <c r="K86" s="305"/>
      <c r="L86" s="340" t="s">
        <v>134</v>
      </c>
      <c r="M86" s="341" t="s">
        <v>215</v>
      </c>
      <c r="N86" s="395"/>
      <c r="O86" s="343">
        <v>44210</v>
      </c>
    </row>
    <row r="87" spans="1:15" s="360" customFormat="1" ht="19.5" customHeight="1">
      <c r="A87" s="305"/>
      <c r="B87" s="334" t="s">
        <v>216</v>
      </c>
      <c r="C87" s="334"/>
      <c r="D87" s="395"/>
      <c r="E87" s="336"/>
      <c r="F87" s="337">
        <f>IF(E$98&gt;0,(E87/E$98)*100,0)</f>
        <v>0</v>
      </c>
      <c r="G87" s="336"/>
      <c r="H87" s="337">
        <f>IF(G$98&gt;0,(G87/G$98)*100,0)</f>
        <v>0</v>
      </c>
      <c r="I87" s="338">
        <f>E87-G87</f>
        <v>0</v>
      </c>
      <c r="J87" s="339">
        <f>ABS(IF(G87=0,0,((I87/G87)*100)))</f>
        <v>0</v>
      </c>
      <c r="K87" s="305"/>
      <c r="L87" s="340" t="s">
        <v>135</v>
      </c>
      <c r="M87" s="341" t="s">
        <v>216</v>
      </c>
      <c r="N87" s="395"/>
      <c r="O87" s="343">
        <v>44220</v>
      </c>
    </row>
    <row r="88" spans="1:15" s="360" customFormat="1" ht="12" customHeight="1">
      <c r="A88" s="305"/>
      <c r="B88" s="345"/>
      <c r="C88" s="341"/>
      <c r="D88" s="350"/>
      <c r="E88" s="337"/>
      <c r="F88" s="337"/>
      <c r="G88" s="337"/>
      <c r="H88" s="337"/>
      <c r="I88" s="338"/>
      <c r="J88" s="346"/>
      <c r="K88" s="305"/>
      <c r="L88" s="345"/>
      <c r="M88" s="341"/>
      <c r="N88" s="350"/>
      <c r="O88" s="343"/>
    </row>
    <row r="89" spans="1:15" s="323" customFormat="1" ht="19.5" customHeight="1">
      <c r="A89" s="324" t="s">
        <v>217</v>
      </c>
      <c r="B89" s="392"/>
      <c r="C89" s="393"/>
      <c r="D89" s="394"/>
      <c r="E89" s="316">
        <f>E90-E91</f>
        <v>1410383944.09</v>
      </c>
      <c r="F89" s="316">
        <f>IF(E$98&gt;0,(E89/E$98)*100,0)</f>
        <v>0.62</v>
      </c>
      <c r="G89" s="316">
        <f>G90-G91</f>
        <v>1231286157.84</v>
      </c>
      <c r="H89" s="316">
        <f>IF(G$98&gt;0,(G89/G$98)*100,0)</f>
        <v>1.14</v>
      </c>
      <c r="I89" s="327">
        <f>E89-G89</f>
        <v>179097786.25</v>
      </c>
      <c r="J89" s="328">
        <f>ABS(IF(G89=0,0,((I89/G89)*100)))</f>
        <v>14.55</v>
      </c>
      <c r="K89" s="324" t="s">
        <v>156</v>
      </c>
      <c r="L89" s="324" t="s">
        <v>238</v>
      </c>
      <c r="M89" s="393"/>
      <c r="N89" s="394"/>
      <c r="O89" s="322">
        <v>44300</v>
      </c>
    </row>
    <row r="90" spans="1:15" s="360" customFormat="1" ht="25.5" customHeight="1">
      <c r="A90" s="345"/>
      <c r="B90" s="334" t="s">
        <v>218</v>
      </c>
      <c r="C90" s="334"/>
      <c r="D90" s="395"/>
      <c r="E90" s="336">
        <v>1410383944.09</v>
      </c>
      <c r="F90" s="337">
        <f>IF(E$98&gt;0,(E90/E$98)*100,0)</f>
        <v>0.62</v>
      </c>
      <c r="G90" s="336">
        <v>1231286157.84</v>
      </c>
      <c r="H90" s="337">
        <f>IF(G$98&gt;0,(G90/G$98)*100,0)</f>
        <v>1.14</v>
      </c>
      <c r="I90" s="338">
        <f>E90-G90</f>
        <v>179097786.25</v>
      </c>
      <c r="J90" s="339">
        <f>ABS(IF(G90=0,0,((I90/G90)*100)))</f>
        <v>14.55</v>
      </c>
      <c r="K90" s="345"/>
      <c r="L90" s="340" t="s">
        <v>134</v>
      </c>
      <c r="M90" s="341" t="s">
        <v>218</v>
      </c>
      <c r="N90" s="395"/>
      <c r="O90" s="343">
        <v>44310</v>
      </c>
    </row>
    <row r="91" spans="1:15" s="360" customFormat="1" ht="25.5" customHeight="1">
      <c r="A91" s="345"/>
      <c r="B91" s="334" t="s">
        <v>219</v>
      </c>
      <c r="C91" s="334"/>
      <c r="D91" s="395"/>
      <c r="E91" s="336"/>
      <c r="F91" s="337">
        <f>IF(E$98&gt;0,(E91/E$98)*100,0)</f>
        <v>0</v>
      </c>
      <c r="G91" s="336"/>
      <c r="H91" s="337">
        <f>IF(G$98&gt;0,(G91/G$98)*100,0)</f>
        <v>0</v>
      </c>
      <c r="I91" s="338">
        <f>E91-G91</f>
        <v>0</v>
      </c>
      <c r="J91" s="339">
        <f>ABS(IF(G91=0,0,((I91/G91)*100)))</f>
        <v>0</v>
      </c>
      <c r="K91" s="345"/>
      <c r="L91" s="340" t="s">
        <v>135</v>
      </c>
      <c r="M91" s="341" t="s">
        <v>219</v>
      </c>
      <c r="N91" s="395"/>
      <c r="O91" s="343">
        <v>44320</v>
      </c>
    </row>
    <row r="92" spans="1:15" s="360" customFormat="1" ht="12" customHeight="1">
      <c r="A92" s="305"/>
      <c r="B92" s="345"/>
      <c r="C92" s="341"/>
      <c r="D92" s="350"/>
      <c r="E92" s="337"/>
      <c r="F92" s="337"/>
      <c r="G92" s="337"/>
      <c r="H92" s="337"/>
      <c r="I92" s="338"/>
      <c r="J92" s="346"/>
      <c r="K92" s="305"/>
      <c r="L92" s="345"/>
      <c r="M92" s="341"/>
      <c r="N92" s="350"/>
      <c r="O92" s="343"/>
    </row>
    <row r="93" spans="1:15" s="323" customFormat="1" ht="13.5" customHeight="1">
      <c r="A93" s="324" t="s">
        <v>239</v>
      </c>
      <c r="B93" s="401"/>
      <c r="C93" s="393"/>
      <c r="D93" s="394"/>
      <c r="E93" s="316">
        <f>SUM(E95:E97)</f>
        <v>119138159795</v>
      </c>
      <c r="F93" s="316">
        <f>IF(E$98&gt;0,(E93/E$98)*100,0)</f>
        <v>52.61</v>
      </c>
      <c r="G93" s="316">
        <f>SUM(G95:G97)</f>
        <v>262234229</v>
      </c>
      <c r="H93" s="316">
        <f>IF(G$98&gt;0,(G93/G$98)*100,0)</f>
        <v>0.24</v>
      </c>
      <c r="I93" s="316">
        <f>E93-G93</f>
        <v>118875925566</v>
      </c>
      <c r="J93" s="402">
        <f>ABS(IF(G93=0,0,((I93/G93)*100)))</f>
        <v>45331.96</v>
      </c>
      <c r="K93" s="324"/>
      <c r="L93" s="324"/>
      <c r="M93" s="393"/>
      <c r="N93" s="394"/>
      <c r="O93" s="322"/>
    </row>
    <row r="94" spans="1:15" s="360" customFormat="1" ht="7.5" customHeight="1">
      <c r="A94" s="305"/>
      <c r="B94" s="345"/>
      <c r="C94" s="341"/>
      <c r="D94" s="350"/>
      <c r="E94" s="337"/>
      <c r="F94" s="337"/>
      <c r="G94" s="337"/>
      <c r="H94" s="337"/>
      <c r="I94" s="338"/>
      <c r="J94" s="346"/>
      <c r="K94" s="305"/>
      <c r="L94" s="345"/>
      <c r="M94" s="341"/>
      <c r="N94" s="350"/>
      <c r="O94" s="343"/>
    </row>
    <row r="95" spans="1:15" s="360" customFormat="1" ht="30.75" customHeight="1">
      <c r="A95" s="345"/>
      <c r="B95" s="359" t="s">
        <v>240</v>
      </c>
      <c r="C95" s="334"/>
      <c r="D95" s="395"/>
      <c r="E95" s="336">
        <v>118875925566</v>
      </c>
      <c r="F95" s="337">
        <f>IF(E$98&gt;0,(E95/E$98)*100,0)</f>
        <v>52.49</v>
      </c>
      <c r="G95" s="336"/>
      <c r="H95" s="337">
        <f>IF(G$98&gt;0,(G95/G$98)*100,0)</f>
        <v>0</v>
      </c>
      <c r="I95" s="338">
        <f>E95-G95</f>
        <v>118875925566</v>
      </c>
      <c r="J95" s="339">
        <f>ABS(IF(G95=0,0,((I95/G95)*100)))</f>
        <v>0</v>
      </c>
      <c r="K95" s="403"/>
      <c r="L95" s="404"/>
      <c r="M95" s="396"/>
      <c r="N95" s="395"/>
      <c r="O95" s="343"/>
    </row>
    <row r="96" spans="1:15" s="360" customFormat="1" ht="21.75" customHeight="1">
      <c r="A96" s="345"/>
      <c r="B96" s="334" t="s">
        <v>220</v>
      </c>
      <c r="C96" s="334"/>
      <c r="D96" s="395"/>
      <c r="E96" s="336"/>
      <c r="F96" s="337">
        <f>IF(E$98&gt;0,(E96/E$98)*100,0)</f>
        <v>0</v>
      </c>
      <c r="G96" s="336"/>
      <c r="H96" s="337">
        <f>IF(G$98&gt;0,(G96/G$98)*100,0)</f>
        <v>0</v>
      </c>
      <c r="I96" s="338">
        <f>E96-G96</f>
        <v>0</v>
      </c>
      <c r="J96" s="339">
        <f>ABS(IF(G96=0,0,((I96/G96)*100)))</f>
        <v>0</v>
      </c>
      <c r="K96" s="403"/>
      <c r="L96" s="404"/>
      <c r="M96" s="396"/>
      <c r="N96" s="395"/>
      <c r="O96" s="343"/>
    </row>
    <row r="97" spans="1:15" s="360" customFormat="1" ht="29.25" customHeight="1">
      <c r="A97" s="345"/>
      <c r="B97" s="334" t="s">
        <v>241</v>
      </c>
      <c r="C97" s="334"/>
      <c r="D97" s="395"/>
      <c r="E97" s="336">
        <v>262234229</v>
      </c>
      <c r="F97" s="337">
        <f>IF(E$98&gt;0,(E97/E$98)*100,0)</f>
        <v>0.12</v>
      </c>
      <c r="G97" s="336">
        <v>262234229</v>
      </c>
      <c r="H97" s="337">
        <f>IF(G$98&gt;0,(G97/G$98)*100,0)</f>
        <v>0.24</v>
      </c>
      <c r="I97" s="338">
        <f>E97-G97</f>
        <v>0</v>
      </c>
      <c r="J97" s="339">
        <f>ABS(IF(G97=0,0,((I97/G97)*100)))</f>
        <v>0</v>
      </c>
      <c r="K97" s="403"/>
      <c r="L97" s="404"/>
      <c r="M97" s="396"/>
      <c r="N97" s="395"/>
      <c r="O97" s="343"/>
    </row>
    <row r="98" spans="1:15" s="323" customFormat="1" ht="30.75" customHeight="1" thickBot="1">
      <c r="A98" s="405"/>
      <c r="B98" s="406" t="s">
        <v>242</v>
      </c>
      <c r="C98" s="407"/>
      <c r="D98" s="408"/>
      <c r="E98" s="364">
        <f>E63+E80</f>
        <v>226458769158.24</v>
      </c>
      <c r="F98" s="364">
        <f>IF(E$98&gt;0,(E98/E$98)*100,0)</f>
        <v>100</v>
      </c>
      <c r="G98" s="364">
        <f>G63+G80</f>
        <v>108042583661.99</v>
      </c>
      <c r="H98" s="364">
        <f>IF(G$98&gt;0,(G98/G$98)*100,0)</f>
        <v>100</v>
      </c>
      <c r="I98" s="364">
        <f>E98-G98</f>
        <v>118416185496.25</v>
      </c>
      <c r="J98" s="365">
        <f>ABS(IF(G98=0,0,((I98/G98)*100)))</f>
        <v>109.6</v>
      </c>
      <c r="K98" s="366"/>
      <c r="L98" s="319" t="s">
        <v>194</v>
      </c>
      <c r="M98" s="320"/>
      <c r="N98" s="321"/>
      <c r="O98" s="322">
        <v>45000</v>
      </c>
    </row>
    <row r="99" spans="1:15" s="415" customFormat="1" ht="16.5">
      <c r="A99" s="409"/>
      <c r="B99" s="410"/>
      <c r="C99" s="411"/>
      <c r="D99" s="411"/>
      <c r="E99" s="412"/>
      <c r="F99" s="412"/>
      <c r="G99" s="413"/>
      <c r="H99" s="412"/>
      <c r="I99" s="414"/>
      <c r="K99" s="409"/>
      <c r="L99" s="410"/>
      <c r="M99" s="411"/>
      <c r="N99" s="411"/>
      <c r="O99" s="416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2007-05-11T02:03:56Z</dcterms:created>
  <dcterms:modified xsi:type="dcterms:W3CDTF">2007-05-11T02:04:31Z</dcterms:modified>
  <cp:category/>
  <cp:version/>
  <cp:contentType/>
  <cp:contentStatus/>
</cp:coreProperties>
</file>