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<sst xmlns="http://schemas.openxmlformats.org/spreadsheetml/2006/main" count="344" uniqueCount="245">
  <si>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</si>
  <si>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</si>
  <si>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</si>
  <si>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</si>
  <si>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</si>
  <si>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</si>
  <si>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</si>
  <si>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</si>
  <si>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</si>
  <si>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</si>
  <si>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</si>
  <si>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</si>
  <si>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</si>
  <si>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</si>
  <si>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</si>
  <si>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</si>
  <si>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</si>
  <si>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</si>
  <si>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</si>
  <si>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</si>
  <si>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</si>
  <si>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</si>
  <si>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</si>
  <si>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</si>
  <si>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</si>
  <si>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</si>
  <si>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</si>
  <si>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</si>
  <si>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</si>
  <si>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</si>
  <si>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</si>
  <si>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</si>
  <si>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國立臺灣大學附設醫院</t>
  </si>
  <si>
    <t>作業基金收支餘絀決算表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</si>
  <si>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</si>
  <si>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</si>
  <si>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</si>
  <si>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</si>
  <si>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</si>
  <si>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</si>
  <si>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</si>
  <si>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</si>
  <si>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</si>
  <si>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</si>
  <si>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</si>
  <si>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</si>
  <si>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</si>
  <si>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</si>
  <si>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</si>
  <si>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</si>
  <si>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</si>
  <si>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</si>
  <si>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</si>
  <si>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</si>
  <si>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</si>
  <si>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</si>
  <si>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</si>
  <si>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</si>
  <si>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</si>
  <si>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</si>
  <si>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</si>
  <si>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</si>
  <si>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</si>
  <si>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</si>
  <si>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</si>
  <si>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</si>
  <si>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</si>
  <si>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</si>
  <si>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</si>
  <si>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</si>
  <si>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</si>
  <si>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國立臺灣大學附設醫院作業基金餘絀撥補決算表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</si>
  <si>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</si>
  <si>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</si>
  <si>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</si>
  <si>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</si>
  <si>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</si>
  <si>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</si>
  <si>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</si>
  <si>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</si>
  <si>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</si>
  <si>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</si>
  <si>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</si>
  <si>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</si>
  <si>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</si>
  <si>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</si>
  <si>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</si>
  <si>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</si>
  <si>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</si>
  <si>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</si>
  <si>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</si>
  <si>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</si>
  <si>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</si>
  <si>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</si>
  <si>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</si>
  <si>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</si>
  <si>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</si>
  <si>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</si>
  <si>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</si>
  <si>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</si>
  <si>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</si>
  <si>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</si>
  <si>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</si>
  <si>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國立臺灣大學附設醫院作業基金現金流量決算表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</si>
  <si>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</si>
  <si>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</si>
  <si>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</si>
  <si>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</si>
  <si>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</si>
  <si>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</si>
  <si>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</si>
  <si>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</si>
  <si>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</si>
  <si>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</si>
  <si>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</si>
  <si>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</si>
  <si>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</si>
  <si>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</si>
  <si>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</si>
  <si>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</si>
  <si>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</si>
  <si>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</si>
  <si>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</si>
  <si>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</si>
  <si>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</si>
  <si>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</si>
  <si>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</si>
  <si>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</si>
  <si>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</si>
  <si>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</si>
  <si>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</si>
  <si>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</si>
  <si>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</si>
  <si>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</si>
  <si>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</si>
  <si>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</si>
  <si>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</si>
  <si>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</si>
  <si>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</si>
  <si>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</si>
  <si>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</si>
  <si>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</si>
  <si>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</si>
  <si>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</si>
  <si>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</si>
  <si>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</si>
  <si>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</si>
  <si>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</si>
  <si>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</si>
  <si>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</si>
  <si>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</si>
  <si>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</si>
  <si>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</si>
  <si>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</si>
  <si>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</si>
  <si>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</si>
  <si>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</si>
  <si>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</si>
  <si>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</si>
  <si>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</si>
  <si>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</si>
  <si>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</si>
  <si>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</si>
  <si>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</si>
  <si>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</si>
  <si>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</si>
  <si>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</si>
  <si>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</si>
  <si>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</si>
  <si>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</si>
  <si>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</si>
  <si>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</si>
  <si>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</si>
  <si>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</si>
  <si>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</si>
  <si>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</si>
  <si>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</si>
  <si>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</si>
  <si>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</si>
  <si>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</si>
  <si>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</si>
  <si>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</si>
  <si>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</si>
  <si>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</si>
  <si>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</si>
  <si>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</si>
  <si>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</si>
  <si>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</si>
  <si>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</si>
  <si>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</si>
  <si>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</si>
  <si>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</si>
  <si>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</si>
  <si>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</si>
  <si>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</si>
  <si>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</si>
  <si>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</si>
  <si>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</si>
  <si>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</si>
  <si>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</si>
  <si>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</si>
  <si>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</si>
  <si>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</si>
  <si>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</si>
  <si>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</si>
  <si>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</si>
  <si>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</si>
  <si>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</si>
  <si>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</si>
  <si>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</si>
  <si>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</si>
  <si>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</si>
  <si>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</si>
  <si>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</si>
  <si>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</si>
  <si>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</si>
  <si>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</si>
  <si>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</si>
  <si>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</si>
  <si>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</si>
  <si>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國立臺灣大學附設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</si>
  <si>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</si>
  <si>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</si>
  <si>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</si>
  <si>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</si>
  <si>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</si>
  <si>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</si>
  <si>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註:信託代理與保證資產(負債)性質科目，本年度決算為67,923,183元，上年度決算為42,876,475元。</t>
  </si>
  <si>
    <t>醫院作業基金平衡表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</si>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</sst>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b/>
      <sz val="11"/>
      <color indexed="12"/>
      <name val="華康中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79" fontId="57" fillId="0" borderId="0" xfId="24" applyNumberFormat="1" applyFont="1" applyAlignment="1" applyProtection="1">
      <alignment horizontal="centerContinuous" vertical="center"/>
      <protection/>
    </xf>
    <xf numFmtId="180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1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1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1" fillId="3" borderId="17" xfId="22" applyFont="1" applyFill="1" applyBorder="1" applyAlignment="1" applyProtection="1">
      <alignment horizontal="left" vertical="center"/>
      <protection/>
    </xf>
    <xf numFmtId="0" fontId="62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79" fontId="63" fillId="0" borderId="5" xfId="22" applyNumberFormat="1" applyFont="1" applyBorder="1" applyAlignment="1" applyProtection="1" quotePrefix="1">
      <alignment horizontal="center" vertical="center"/>
      <protection/>
    </xf>
    <xf numFmtId="179" fontId="63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4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4" fillId="3" borderId="0" xfId="22" applyFont="1" applyFill="1" applyBorder="1" applyAlignment="1" applyProtection="1">
      <alignment/>
      <protection/>
    </xf>
    <xf numFmtId="0" fontId="64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5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>
      <alignment horizontal="right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3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57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4" fillId="0" borderId="7" xfId="22" applyFont="1" applyBorder="1" applyAlignment="1" applyProtection="1">
      <alignment/>
      <protection/>
    </xf>
    <xf numFmtId="0" fontId="64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80" fillId="0" borderId="0" xfId="22" applyFont="1" applyAlignment="1">
      <alignment vertical="center"/>
      <protection/>
    </xf>
    <xf numFmtId="179" fontId="66" fillId="0" borderId="0" xfId="22" applyNumberFormat="1" applyFont="1" applyAlignment="1">
      <alignment vertical="center"/>
      <protection/>
    </xf>
    <xf numFmtId="179" fontId="81" fillId="0" borderId="0" xfId="22" applyNumberFormat="1" applyFont="1" applyAlignment="1">
      <alignment vertical="center"/>
      <protection/>
    </xf>
    <xf numFmtId="180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8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80" fillId="0" borderId="0" xfId="22" applyFont="1">
      <alignment/>
      <protection/>
    </xf>
    <xf numFmtId="179" fontId="66" fillId="0" borderId="0" xfId="22" applyNumberFormat="1" applyFont="1">
      <alignment/>
      <protection/>
    </xf>
    <xf numFmtId="179" fontId="81" fillId="0" borderId="0" xfId="22" applyNumberFormat="1" applyFont="1">
      <alignment/>
      <protection/>
    </xf>
    <xf numFmtId="180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8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5"/>
  <sheetViews>
    <sheetView showGridLines="0" zoomScale="75" zoomScaleNormal="75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16444230000</v>
      </c>
      <c r="F7" s="40">
        <f>IF(E$7=0,0,E7/E$7*100)</f>
        <v>100</v>
      </c>
      <c r="G7" s="40">
        <f>SUM(G9:G17)</f>
        <v>17892407521</v>
      </c>
      <c r="H7" s="41">
        <f>IF(G$7=0,0,G7/G$7*100)</f>
        <v>100</v>
      </c>
      <c r="I7" s="42">
        <f>SUM(I9:I17)</f>
        <v>0</v>
      </c>
      <c r="J7" s="40">
        <f>SUM(J9:J17)</f>
        <v>17892407521</v>
      </c>
      <c r="K7" s="40">
        <f>IF(J$7=0,0,J7/J$7*100)</f>
        <v>100</v>
      </c>
      <c r="L7" s="42">
        <f>SUM(L9:L17)</f>
        <v>1448177521</v>
      </c>
      <c r="M7" s="43">
        <f>ABS(IF(E7=0,0,(L7/E7)*100))</f>
        <v>8.81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>
        <v>15633661000</v>
      </c>
      <c r="F14" s="49">
        <f t="shared" si="0"/>
        <v>95.07</v>
      </c>
      <c r="G14" s="55">
        <v>16761593879</v>
      </c>
      <c r="H14" s="50">
        <f t="shared" si="1"/>
        <v>93.68</v>
      </c>
      <c r="I14" s="56"/>
      <c r="J14" s="49">
        <f t="shared" si="2"/>
        <v>16761593879</v>
      </c>
      <c r="K14" s="49">
        <f t="shared" si="3"/>
        <v>93.68</v>
      </c>
      <c r="L14" s="51">
        <f t="shared" si="4"/>
        <v>1127932879</v>
      </c>
      <c r="M14" s="57">
        <f t="shared" si="5"/>
        <v>7.21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810569000</v>
      </c>
      <c r="F17" s="49">
        <f t="shared" si="0"/>
        <v>4.93</v>
      </c>
      <c r="G17" s="55">
        <v>1130813642</v>
      </c>
      <c r="H17" s="50">
        <f t="shared" si="1"/>
        <v>6.32</v>
      </c>
      <c r="I17" s="56"/>
      <c r="J17" s="49">
        <f t="shared" si="2"/>
        <v>1130813642</v>
      </c>
      <c r="K17" s="49">
        <f t="shared" si="3"/>
        <v>6.32</v>
      </c>
      <c r="L17" s="51">
        <f t="shared" si="4"/>
        <v>320244642</v>
      </c>
      <c r="M17" s="57">
        <f t="shared" si="5"/>
        <v>39.51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16065359000</v>
      </c>
      <c r="F19" s="40">
        <f>IF(E$7=0,0,E19/E$7*100)</f>
        <v>97.7</v>
      </c>
      <c r="G19" s="40">
        <f>SUM(G21:G32)</f>
        <v>16563773034</v>
      </c>
      <c r="H19" s="41">
        <f>IF(G$7=0,0,G19/G$7*100)</f>
        <v>92.57</v>
      </c>
      <c r="I19" s="42">
        <f>SUM(I21:I32)</f>
        <v>0</v>
      </c>
      <c r="J19" s="40">
        <f>SUM(J21:J32)</f>
        <v>16563773034</v>
      </c>
      <c r="K19" s="40">
        <f>IF(J$7=0,0,J19/J$7*100)</f>
        <v>92.57</v>
      </c>
      <c r="L19" s="42">
        <f>SUM(L21:L32)</f>
        <v>498414034</v>
      </c>
      <c r="M19" s="43">
        <f>ABS(IF(E19=0,0,(L19/E19)*100))</f>
        <v>3.1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1908455000</v>
      </c>
      <c r="F23" s="49">
        <f t="shared" si="6"/>
        <v>11.61</v>
      </c>
      <c r="G23" s="55">
        <v>1831044807</v>
      </c>
      <c r="H23" s="50">
        <f t="shared" si="7"/>
        <v>10.23</v>
      </c>
      <c r="I23" s="56"/>
      <c r="J23" s="49">
        <f t="shared" si="8"/>
        <v>1831044807</v>
      </c>
      <c r="K23" s="49">
        <f t="shared" si="9"/>
        <v>10.23</v>
      </c>
      <c r="L23" s="51">
        <f t="shared" si="10"/>
        <v>-77410193</v>
      </c>
      <c r="M23" s="57">
        <f t="shared" si="11"/>
        <v>4.06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13128053000</v>
      </c>
      <c r="F26" s="49">
        <f t="shared" si="6"/>
        <v>79.83</v>
      </c>
      <c r="G26" s="55">
        <v>13687849753</v>
      </c>
      <c r="H26" s="50">
        <f t="shared" si="7"/>
        <v>76.5</v>
      </c>
      <c r="I26" s="56"/>
      <c r="J26" s="49">
        <f t="shared" si="8"/>
        <v>13687849753</v>
      </c>
      <c r="K26" s="49">
        <f t="shared" si="9"/>
        <v>76.5</v>
      </c>
      <c r="L26" s="51">
        <f t="shared" si="10"/>
        <v>559796753</v>
      </c>
      <c r="M26" s="57">
        <f t="shared" si="11"/>
        <v>4.26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>
        <v>10244000</v>
      </c>
      <c r="F28" s="49">
        <f t="shared" si="6"/>
        <v>0.06</v>
      </c>
      <c r="G28" s="55">
        <v>10018653</v>
      </c>
      <c r="H28" s="50">
        <f t="shared" si="7"/>
        <v>0.06</v>
      </c>
      <c r="I28" s="56"/>
      <c r="J28" s="49">
        <f t="shared" si="8"/>
        <v>10018653</v>
      </c>
      <c r="K28" s="49">
        <f t="shared" si="9"/>
        <v>0.06</v>
      </c>
      <c r="L28" s="51">
        <f t="shared" si="10"/>
        <v>-225347</v>
      </c>
      <c r="M28" s="57">
        <f t="shared" si="11"/>
        <v>2.2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1018607000</v>
      </c>
      <c r="F30" s="49">
        <f t="shared" si="6"/>
        <v>6.19</v>
      </c>
      <c r="G30" s="55">
        <v>1034859821</v>
      </c>
      <c r="H30" s="50">
        <f t="shared" si="7"/>
        <v>5.78</v>
      </c>
      <c r="I30" s="56"/>
      <c r="J30" s="49">
        <f t="shared" si="8"/>
        <v>1034859821</v>
      </c>
      <c r="K30" s="49">
        <f t="shared" si="9"/>
        <v>5.78</v>
      </c>
      <c r="L30" s="51">
        <f t="shared" si="10"/>
        <v>16252821</v>
      </c>
      <c r="M30" s="57">
        <f t="shared" si="11"/>
        <v>1.6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378871000</v>
      </c>
      <c r="F34" s="40">
        <f>IF(E$7=0,0,E34/E$7*100)</f>
        <v>2.3</v>
      </c>
      <c r="G34" s="40">
        <f>G7-G19</f>
        <v>1328634487</v>
      </c>
      <c r="H34" s="41">
        <f>IF(G$7=0,0,G34/G$7*100)</f>
        <v>7.43</v>
      </c>
      <c r="I34" s="42">
        <f>I7-I19</f>
        <v>0</v>
      </c>
      <c r="J34" s="40">
        <f>J7-J19</f>
        <v>1328634487</v>
      </c>
      <c r="K34" s="40">
        <f>IF(J$7=0,0,J34/J$7*100)</f>
        <v>7.43</v>
      </c>
      <c r="L34" s="42">
        <f>L7-L19</f>
        <v>949763487</v>
      </c>
      <c r="M34" s="43">
        <f>ABS(IF(E34=0,0,(L34/E34)*100))</f>
        <v>250.68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450393000</v>
      </c>
      <c r="F36" s="40">
        <f>IF(E$7=0,0,E36/E$7*100)</f>
        <v>2.74</v>
      </c>
      <c r="G36" s="40">
        <f>SUM(G38:G39)</f>
        <v>603809564</v>
      </c>
      <c r="H36" s="41">
        <f>IF(G$7=0,0,G36/G$7*100)</f>
        <v>3.37</v>
      </c>
      <c r="I36" s="42">
        <f>SUM(I38:I39)</f>
        <v>0</v>
      </c>
      <c r="J36" s="40">
        <f>SUM(J38:J39)</f>
        <v>603809564</v>
      </c>
      <c r="K36" s="40">
        <f>IF(J$7=0,0,J36/J$7*100)</f>
        <v>3.37</v>
      </c>
      <c r="L36" s="42">
        <f>SUM(L38:L39)</f>
        <v>153416564</v>
      </c>
      <c r="M36" s="43">
        <f>ABS(IF(E36=0,0,(L36/E36)*100))</f>
        <v>34.06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150000000</v>
      </c>
      <c r="F38" s="49">
        <f>IF(E$7=0,0,E38/E$7*100)</f>
        <v>0.91</v>
      </c>
      <c r="G38" s="55">
        <v>193483203</v>
      </c>
      <c r="H38" s="50">
        <f>IF(G$7=0,0,G38/G$7*100)</f>
        <v>1.08</v>
      </c>
      <c r="I38" s="56"/>
      <c r="J38" s="49">
        <f>G38+I38</f>
        <v>193483203</v>
      </c>
      <c r="K38" s="49">
        <f>IF(J$7=0,0,J38/J$7*100)</f>
        <v>1.08</v>
      </c>
      <c r="L38" s="51">
        <f>J38-E38</f>
        <v>43483203</v>
      </c>
      <c r="M38" s="57">
        <f>ABS(IF(E38=0,0,(L38/E38)*100))</f>
        <v>28.99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300393000</v>
      </c>
      <c r="F39" s="49">
        <f>IF(E$7=0,0,E39/E$7*100)</f>
        <v>1.83</v>
      </c>
      <c r="G39" s="55">
        <v>410326361</v>
      </c>
      <c r="H39" s="50">
        <f>IF(G$7=0,0,G39/G$7*100)</f>
        <v>2.29</v>
      </c>
      <c r="I39" s="56"/>
      <c r="J39" s="49">
        <f>G39+I39</f>
        <v>410326361</v>
      </c>
      <c r="K39" s="49">
        <f>IF(J$7=0,0,J39/J$7*100)</f>
        <v>2.29</v>
      </c>
      <c r="L39" s="51">
        <f>J39-E39</f>
        <v>109933361</v>
      </c>
      <c r="M39" s="57">
        <f>ABS(IF(E39=0,0,(L39/E39)*100))</f>
        <v>36.6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76795000</v>
      </c>
      <c r="F41" s="40">
        <f>IF(E$7=0,0,E41/E$7*100)</f>
        <v>0.47</v>
      </c>
      <c r="G41" s="40">
        <f>SUM(G43:G44)</f>
        <v>104833625</v>
      </c>
      <c r="H41" s="41">
        <f>IF(G$7=0,0,G41/G$7*100)</f>
        <v>0.59</v>
      </c>
      <c r="I41" s="42">
        <f>SUM(I43:I44)</f>
        <v>0</v>
      </c>
      <c r="J41" s="40">
        <f>SUM(J43:J44)</f>
        <v>104833625</v>
      </c>
      <c r="K41" s="40">
        <f>IF(J$7=0,0,J41/J$7*100)</f>
        <v>0.59</v>
      </c>
      <c r="L41" s="42">
        <f>SUM(L43:L44)</f>
        <v>28038625</v>
      </c>
      <c r="M41" s="43">
        <f>ABS(IF(E41=0,0,(L41/E41)*100))</f>
        <v>36.51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0</v>
      </c>
      <c r="F43" s="49">
        <f>IF(E$7=0,0,E43/E$7*100)</f>
        <v>0</v>
      </c>
      <c r="G43" s="55">
        <v>1821</v>
      </c>
      <c r="H43" s="50">
        <f>IF(G$7=0,0,G43/G$7*100)</f>
        <v>0</v>
      </c>
      <c r="I43" s="56"/>
      <c r="J43" s="49">
        <f>G43+I43</f>
        <v>1821</v>
      </c>
      <c r="K43" s="49">
        <f>IF(J$7=0,0,J43/J$7*100)</f>
        <v>0</v>
      </c>
      <c r="L43" s="51">
        <f>J43-E43</f>
        <v>1821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76795000</v>
      </c>
      <c r="F44" s="49">
        <f>IF(E$7=0,0,E44/E$7*100)</f>
        <v>0.47</v>
      </c>
      <c r="G44" s="55">
        <v>104831804</v>
      </c>
      <c r="H44" s="50">
        <f>IF(G$7=0,0,G44/G$7*100)</f>
        <v>0.59</v>
      </c>
      <c r="I44" s="56"/>
      <c r="J44" s="49">
        <f>G44+I44</f>
        <v>104831804</v>
      </c>
      <c r="K44" s="49">
        <f>IF(J$7=0,0,J44/J$7*100)</f>
        <v>0.59</v>
      </c>
      <c r="L44" s="51">
        <f>J44-E44</f>
        <v>28036804</v>
      </c>
      <c r="M44" s="57">
        <f>ABS(IF(E44=0,0,(L44/E44)*100))</f>
        <v>36.51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373598000</v>
      </c>
      <c r="F47" s="40">
        <f>IF(E$7=0,0,E47/E$7*100)</f>
        <v>2.27</v>
      </c>
      <c r="G47" s="40">
        <f>G36-G41</f>
        <v>498975939</v>
      </c>
      <c r="H47" s="41">
        <f>IF(G$7=0,0,G47/G$7*100)</f>
        <v>2.79</v>
      </c>
      <c r="I47" s="42">
        <f>I36-I41</f>
        <v>0</v>
      </c>
      <c r="J47" s="40">
        <f>J36-J41</f>
        <v>498975939</v>
      </c>
      <c r="K47" s="40">
        <f>IF(J$7=0,0,J47/J$7*100)</f>
        <v>2.79</v>
      </c>
      <c r="L47" s="42">
        <f>L36-L41</f>
        <v>125377939</v>
      </c>
      <c r="M47" s="43">
        <f>ABS(IF(E47=0,0,(L47/E47)*100))</f>
        <v>33.56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752469000</v>
      </c>
      <c r="F53" s="76">
        <f>IF(E$7=0,0,E53/E$7*100)</f>
        <v>4.58</v>
      </c>
      <c r="G53" s="76">
        <f>G34+G47+G49+G51</f>
        <v>1827610426</v>
      </c>
      <c r="H53" s="77">
        <f>IF(G$7=0,0,G53/G$7*100)</f>
        <v>10.21</v>
      </c>
      <c r="I53" s="78">
        <f>I34+I47+I49+I51</f>
        <v>0</v>
      </c>
      <c r="J53" s="76">
        <f>J34+J47+J49+J51</f>
        <v>1827610426</v>
      </c>
      <c r="K53" s="76">
        <f>IF(J$7=0,0,J53/J$7*100)</f>
        <v>10.21</v>
      </c>
      <c r="L53" s="79">
        <f>L34+L47+L49+L51</f>
        <v>1075141426</v>
      </c>
      <c r="M53" s="80">
        <f>ABS(IF(E53=0,0,(L53/E53)*100))</f>
        <v>142.88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A7:D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53:D53"/>
    <mergeCell ref="A51:D51"/>
    <mergeCell ref="A49:D49"/>
    <mergeCell ref="A47:D47"/>
    <mergeCell ref="A41:D41"/>
    <mergeCell ref="A36:D36"/>
    <mergeCell ref="A34:D34"/>
    <mergeCell ref="A19:D19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45"/>
  <sheetViews>
    <sheetView showGridLines="0" zoomScale="85" zoomScaleNormal="85" workbookViewId="0" topLeftCell="A5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2302755000</v>
      </c>
      <c r="F7" s="123">
        <f>SUM(F9:F11)</f>
        <v>4428006933.54</v>
      </c>
      <c r="G7" s="124">
        <f>SUM(G9:G11)</f>
        <v>0</v>
      </c>
      <c r="H7" s="125">
        <f>SUM(H9:H11)</f>
        <v>4428006933.54</v>
      </c>
      <c r="I7" s="126">
        <f>H7-E7</f>
        <v>2125251933.54</v>
      </c>
      <c r="J7" s="127">
        <f>ABS(IF(E7&gt;0,((I7/E7)*100),0))</f>
        <v>92.29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752469000</v>
      </c>
      <c r="F9" s="140">
        <v>1827610426</v>
      </c>
      <c r="G9" s="141"/>
      <c r="H9" s="135">
        <f>F9+G9</f>
        <v>1827610426</v>
      </c>
      <c r="I9" s="136">
        <f>H9-E9</f>
        <v>1075141426</v>
      </c>
      <c r="J9" s="142">
        <f>ABS(IF(E9&gt;0,((I9/E9)*100),0))</f>
        <v>142.88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1550286000</v>
      </c>
      <c r="F10" s="140">
        <v>2600396507.54</v>
      </c>
      <c r="G10" s="141"/>
      <c r="H10" s="135">
        <f>F10+G10</f>
        <v>2600396507.54</v>
      </c>
      <c r="I10" s="136">
        <f>H10-E10</f>
        <v>1050110507.54</v>
      </c>
      <c r="J10" s="142">
        <f>ABS(IF(E10&gt;0,((I10/E10)*100),0))</f>
        <v>67.74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1257366000</v>
      </c>
      <c r="F13" s="123">
        <f>SUM(F15:F19)</f>
        <v>1257366000</v>
      </c>
      <c r="G13" s="124">
        <f>SUM(G15:G19)</f>
        <v>0</v>
      </c>
      <c r="H13" s="125">
        <f>SUM(H15:H19)</f>
        <v>1257366000</v>
      </c>
      <c r="I13" s="126">
        <f>H13-E13</f>
        <v>0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>
        <v>1257366000</v>
      </c>
      <c r="F17" s="140">
        <v>1257366000</v>
      </c>
      <c r="G17" s="141"/>
      <c r="H17" s="135">
        <f>F17+G17</f>
        <v>1257366000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1045389000</v>
      </c>
      <c r="F21" s="123">
        <f>F7-F13</f>
        <v>3170640933.54</v>
      </c>
      <c r="G21" s="124">
        <f>G7-G13</f>
        <v>0</v>
      </c>
      <c r="H21" s="125">
        <f>H7-H13</f>
        <v>3170640933.54</v>
      </c>
      <c r="I21" s="126">
        <f>H21-E21</f>
        <v>2125251933.54</v>
      </c>
      <c r="J21" s="127">
        <f>ABS(IF(E21&gt;0,((I21/E21)*100),0))</f>
        <v>203.3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0</v>
      </c>
      <c r="G23" s="124">
        <f>SUM(G25:G26)</f>
        <v>0</v>
      </c>
      <c r="H23" s="125">
        <f>SUM(H25:H26)</f>
        <v>0</v>
      </c>
      <c r="I23" s="126">
        <f>H23-E23</f>
        <v>0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/>
      <c r="G25" s="141"/>
      <c r="H25" s="135">
        <f>F25+G25</f>
        <v>0</v>
      </c>
      <c r="I25" s="136">
        <f>H25-E25</f>
        <v>0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I51"/>
  <sheetViews>
    <sheetView showGridLines="0" workbookViewId="0" topLeftCell="A1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752469000</v>
      </c>
      <c r="F9" s="220">
        <v>1827610426</v>
      </c>
      <c r="G9" s="221">
        <f>F9-E9</f>
        <v>1075141426</v>
      </c>
      <c r="H9" s="222">
        <f>ABS(IF(E9=0,0,((G9/E9)*100)))</f>
        <v>142.88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1464005000</v>
      </c>
      <c r="F10" s="220">
        <v>458613828</v>
      </c>
      <c r="G10" s="221">
        <f>F10-E10</f>
        <v>-1005391172</v>
      </c>
      <c r="H10" s="222">
        <f>ABS(IF(E10=0,0,((G10/E10)*100)))</f>
        <v>68.67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2216474000</v>
      </c>
      <c r="F12" s="207">
        <f>SUM(F9:F10)</f>
        <v>2286224254</v>
      </c>
      <c r="G12" s="227">
        <f>F12-E12</f>
        <v>69750254</v>
      </c>
      <c r="H12" s="228">
        <f>ABS(IF(E12=0,0,((G12/E12)*100)))</f>
        <v>3.15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>
        <v>738609314</v>
      </c>
      <c r="G16" s="221">
        <f aca="true" t="shared" si="0" ref="G16:G25">F16-E16</f>
        <v>738609314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>
        <v>486583985</v>
      </c>
      <c r="G17" s="221">
        <f t="shared" si="0"/>
        <v>486583985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>
        <v>0</v>
      </c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>
        <v>1997000</v>
      </c>
      <c r="F19" s="220">
        <v>10793460</v>
      </c>
      <c r="G19" s="221">
        <f t="shared" si="0"/>
        <v>8796460</v>
      </c>
      <c r="H19" s="222">
        <f t="shared" si="1"/>
        <v>440.48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>
        <v>-35000000</v>
      </c>
      <c r="F21" s="220">
        <v>-734611200</v>
      </c>
      <c r="G21" s="221">
        <f t="shared" si="0"/>
        <v>-699611200</v>
      </c>
      <c r="H21" s="222">
        <f t="shared" si="1"/>
        <v>1998.89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-1135887000</v>
      </c>
      <c r="F23" s="220">
        <v>-1633853086</v>
      </c>
      <c r="G23" s="221">
        <f t="shared" si="0"/>
        <v>-497966086</v>
      </c>
      <c r="H23" s="222">
        <f t="shared" si="1"/>
        <v>43.84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-20881000</v>
      </c>
      <c r="F24" s="220">
        <v>-17836856</v>
      </c>
      <c r="G24" s="221">
        <f t="shared" si="0"/>
        <v>3044144</v>
      </c>
      <c r="H24" s="222">
        <f t="shared" si="1"/>
        <v>14.58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>
        <v>0</v>
      </c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-1189771000</v>
      </c>
      <c r="F27" s="207">
        <f>SUM(F16:F25)</f>
        <v>-1150314383</v>
      </c>
      <c r="G27" s="227">
        <f>F27-E27</f>
        <v>39456617</v>
      </c>
      <c r="H27" s="228">
        <f>ABS(IF(E27=0,0,((G27/E27)*100)))</f>
        <v>3.32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>
        <v>335772000</v>
      </c>
      <c r="F31" s="220">
        <v>765139642</v>
      </c>
      <c r="G31" s="221">
        <f aca="true" t="shared" si="2" ref="G31:G39">F31-E31</f>
        <v>429367642</v>
      </c>
      <c r="H31" s="222">
        <f aca="true" t="shared" si="3" ref="H31:H39">ABS(IF(E31=0,0,((G31/E31)*100)))</f>
        <v>127.87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362541000</v>
      </c>
      <c r="F33" s="220">
        <v>412541000</v>
      </c>
      <c r="G33" s="221">
        <f t="shared" si="2"/>
        <v>50000000</v>
      </c>
      <c r="H33" s="222">
        <f t="shared" si="3"/>
        <v>13.79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>
        <v>-310879000</v>
      </c>
      <c r="F35" s="220">
        <v>-681521976</v>
      </c>
      <c r="G35" s="221">
        <f t="shared" si="2"/>
        <v>-370642976</v>
      </c>
      <c r="H35" s="222">
        <f t="shared" si="3"/>
        <v>119.22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387434000</v>
      </c>
      <c r="F41" s="207">
        <f>SUM(F31:F39)</f>
        <v>496158666</v>
      </c>
      <c r="G41" s="227">
        <f>F41-E41</f>
        <v>108724666</v>
      </c>
      <c r="H41" s="228">
        <f>ABS(IF(E41=0,0,((G41/E41)*100)))</f>
        <v>28.06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1414137000</v>
      </c>
      <c r="F45" s="207">
        <f>F12+F27+F41+F43</f>
        <v>1632068537</v>
      </c>
      <c r="G45" s="227">
        <f>F45-E45</f>
        <v>217931537</v>
      </c>
      <c r="H45" s="228">
        <f>ABS(IF(E45=0,0,((G45/E45)*100)))</f>
        <v>15.41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7139252000</v>
      </c>
      <c r="F47" s="246">
        <v>9500603590.48</v>
      </c>
      <c r="G47" s="227">
        <f>F47-E47</f>
        <v>2361351590.48</v>
      </c>
      <c r="H47" s="228">
        <f>ABS(IF(E47=0,0,((G47/E47)*100)))</f>
        <v>33.08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8553389000</v>
      </c>
      <c r="F49" s="207">
        <f>F45+F47</f>
        <v>11132672127.48</v>
      </c>
      <c r="G49" s="227">
        <f>F49-E49</f>
        <v>2579283127.48</v>
      </c>
      <c r="H49" s="228">
        <f>ABS(IF(E49=0,0,((G49/E49)*100)))</f>
        <v>30.16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O100"/>
  <sheetViews>
    <sheetView showGridLines="0" tabSelected="1" zoomScale="75" zoomScaleNormal="75" workbookViewId="0" topLeftCell="A79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7.87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32176405934.48</v>
      </c>
      <c r="F8" s="333">
        <f>IF(E$8&gt;0,(E8/E$8)*100,0)</f>
        <v>100</v>
      </c>
      <c r="G8" s="333">
        <f>SUM(G10,G18,G26,G37,G42,G45,G48)</f>
        <v>29229676220.48</v>
      </c>
      <c r="H8" s="333">
        <f>IF(G$8&gt;0,(G8/G$8)*100,0)</f>
        <v>100</v>
      </c>
      <c r="I8" s="334">
        <f>E8-G8</f>
        <v>2946729714</v>
      </c>
      <c r="J8" s="335">
        <f>ABS(IF(G8=0,0,((I8/G8)*100)))</f>
        <v>10.08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14297445972.48</v>
      </c>
      <c r="F10" s="333">
        <f aca="true" t="shared" si="0" ref="F10:F16">IF(E$8&gt;0,(E10/E$8)*100,0)</f>
        <v>44.43</v>
      </c>
      <c r="G10" s="333">
        <f>SUM(G11:G16)</f>
        <v>12064099365.48</v>
      </c>
      <c r="H10" s="333">
        <f aca="true" t="shared" si="1" ref="H10:H16">IF(G$8&gt;0,(G10/G$8)*100,0)</f>
        <v>41.27</v>
      </c>
      <c r="I10" s="334">
        <f aca="true" t="shared" si="2" ref="I10:I16">E10-G10</f>
        <v>2233346607</v>
      </c>
      <c r="J10" s="335">
        <f aca="true" t="shared" si="3" ref="J10:J16">ABS(IF(G10=0,0,((I10/G10)*100)))</f>
        <v>18.51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11132672127.48</v>
      </c>
      <c r="F11" s="357">
        <f t="shared" si="0"/>
        <v>34.6</v>
      </c>
      <c r="G11" s="356">
        <v>9500603590.48</v>
      </c>
      <c r="H11" s="357">
        <f t="shared" si="1"/>
        <v>32.5</v>
      </c>
      <c r="I11" s="358">
        <f t="shared" si="2"/>
        <v>1632068537</v>
      </c>
      <c r="J11" s="359">
        <f t="shared" si="3"/>
        <v>17.18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1751102184</v>
      </c>
      <c r="F13" s="357">
        <f t="shared" si="0"/>
        <v>5.44</v>
      </c>
      <c r="G13" s="356">
        <v>1727437112</v>
      </c>
      <c r="H13" s="357">
        <f t="shared" si="1"/>
        <v>5.91</v>
      </c>
      <c r="I13" s="358">
        <f t="shared" si="2"/>
        <v>23665072</v>
      </c>
      <c r="J13" s="359">
        <f t="shared" si="3"/>
        <v>1.37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1110767957</v>
      </c>
      <c r="F14" s="357">
        <f t="shared" si="0"/>
        <v>3.45</v>
      </c>
      <c r="G14" s="356">
        <v>542398213</v>
      </c>
      <c r="H14" s="357">
        <f t="shared" si="1"/>
        <v>1.86</v>
      </c>
      <c r="I14" s="358">
        <f t="shared" si="2"/>
        <v>568369744</v>
      </c>
      <c r="J14" s="359">
        <f t="shared" si="3"/>
        <v>104.79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295981608</v>
      </c>
      <c r="F15" s="357">
        <f t="shared" si="0"/>
        <v>0.92</v>
      </c>
      <c r="G15" s="356">
        <v>282740240</v>
      </c>
      <c r="H15" s="357">
        <f t="shared" si="1"/>
        <v>0.97</v>
      </c>
      <c r="I15" s="358">
        <f t="shared" si="2"/>
        <v>13241368</v>
      </c>
      <c r="J15" s="359">
        <f t="shared" si="3"/>
        <v>4.68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6922096</v>
      </c>
      <c r="F16" s="357">
        <f t="shared" si="0"/>
        <v>0.02</v>
      </c>
      <c r="G16" s="356">
        <v>10920210</v>
      </c>
      <c r="H16" s="357">
        <f t="shared" si="1"/>
        <v>0.04</v>
      </c>
      <c r="I16" s="358">
        <f t="shared" si="2"/>
        <v>-3998114</v>
      </c>
      <c r="J16" s="359">
        <f t="shared" si="3"/>
        <v>36.61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589856829</v>
      </c>
      <c r="F18" s="333">
        <f>IF(E$8&gt;0,(E18/E$8)*100,0)</f>
        <v>1.83</v>
      </c>
      <c r="G18" s="333">
        <f>SUM(G20:G24)</f>
        <v>1052469144</v>
      </c>
      <c r="H18" s="333">
        <f>IF(G$8&gt;0,(G18/G$8)*100,0)</f>
        <v>3.6</v>
      </c>
      <c r="I18" s="334">
        <f>E18-G18</f>
        <v>-462612315</v>
      </c>
      <c r="J18" s="335">
        <f>ABS(IF(G18=0,0,((I18/G18)*100)))</f>
        <v>43.95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589856829</v>
      </c>
      <c r="F24" s="357">
        <f>IF(E$8&gt;0,(E24/E$8)*100,0)</f>
        <v>1.83</v>
      </c>
      <c r="G24" s="356">
        <v>1052469144</v>
      </c>
      <c r="H24" s="357">
        <f>IF(G$8&gt;0,(G24/G$8)*100,0)</f>
        <v>3.6</v>
      </c>
      <c r="I24" s="358">
        <f>E24-G24</f>
        <v>-462612315</v>
      </c>
      <c r="J24" s="359">
        <f>ABS(IF(G24=0,0,((I24/G24)*100)))</f>
        <v>43.95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16406512119</v>
      </c>
      <c r="F26" s="333">
        <f aca="true" t="shared" si="4" ref="F26:F35">IF(E$8&gt;0,(E26/E$8)*100,0)</f>
        <v>50.99</v>
      </c>
      <c r="G26" s="333">
        <f>SUM(G27:G35)</f>
        <v>15292928612</v>
      </c>
      <c r="H26" s="333">
        <f aca="true" t="shared" si="5" ref="H26:H35">IF(G$8&gt;0,(G26/G$8)*100,0)</f>
        <v>52.32</v>
      </c>
      <c r="I26" s="334">
        <f aca="true" t="shared" si="6" ref="I26:I35">E26-G26</f>
        <v>1113583507</v>
      </c>
      <c r="J26" s="335">
        <f aca="true" t="shared" si="7" ref="J26:J35">ABS(IF(G26=0,0,((I26/G26)*100)))</f>
        <v>7.28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/>
      <c r="F27" s="357">
        <f t="shared" si="4"/>
        <v>0</v>
      </c>
      <c r="G27" s="356"/>
      <c r="H27" s="357">
        <f t="shared" si="5"/>
        <v>0</v>
      </c>
      <c r="I27" s="358">
        <f t="shared" si="6"/>
        <v>0</v>
      </c>
      <c r="J27" s="359">
        <f t="shared" si="7"/>
        <v>0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1883507</v>
      </c>
      <c r="F28" s="357">
        <f t="shared" si="4"/>
        <v>0.01</v>
      </c>
      <c r="G28" s="356">
        <v>2118019</v>
      </c>
      <c r="H28" s="357">
        <f t="shared" si="5"/>
        <v>0.01</v>
      </c>
      <c r="I28" s="358">
        <f t="shared" si="6"/>
        <v>-234512</v>
      </c>
      <c r="J28" s="359">
        <f t="shared" si="7"/>
        <v>11.07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10418404825</v>
      </c>
      <c r="F29" s="357">
        <f t="shared" si="4"/>
        <v>32.38</v>
      </c>
      <c r="G29" s="356">
        <v>10310189659</v>
      </c>
      <c r="H29" s="357">
        <f t="shared" si="5"/>
        <v>35.27</v>
      </c>
      <c r="I29" s="358">
        <f t="shared" si="6"/>
        <v>108215166</v>
      </c>
      <c r="J29" s="359">
        <f t="shared" si="7"/>
        <v>1.05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1940707645</v>
      </c>
      <c r="F30" s="357">
        <f t="shared" si="4"/>
        <v>6.03</v>
      </c>
      <c r="G30" s="356">
        <v>1940461259</v>
      </c>
      <c r="H30" s="357">
        <f t="shared" si="5"/>
        <v>6.64</v>
      </c>
      <c r="I30" s="358">
        <f t="shared" si="6"/>
        <v>246386</v>
      </c>
      <c r="J30" s="359">
        <f t="shared" si="7"/>
        <v>0.01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16535250</v>
      </c>
      <c r="F31" s="357">
        <f t="shared" si="4"/>
        <v>0.05</v>
      </c>
      <c r="G31" s="356">
        <v>17651055</v>
      </c>
      <c r="H31" s="357">
        <f t="shared" si="5"/>
        <v>0.06</v>
      </c>
      <c r="I31" s="358">
        <f t="shared" si="6"/>
        <v>-1115805</v>
      </c>
      <c r="J31" s="359">
        <f t="shared" si="7"/>
        <v>6.32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147389991</v>
      </c>
      <c r="F32" s="357">
        <f t="shared" si="4"/>
        <v>0.46</v>
      </c>
      <c r="G32" s="356">
        <v>114073424</v>
      </c>
      <c r="H32" s="357">
        <f t="shared" si="5"/>
        <v>0.39</v>
      </c>
      <c r="I32" s="358">
        <f t="shared" si="6"/>
        <v>33316567</v>
      </c>
      <c r="J32" s="359">
        <f t="shared" si="7"/>
        <v>29.21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3881590901</v>
      </c>
      <c r="F35" s="357">
        <f t="shared" si="4"/>
        <v>12.06</v>
      </c>
      <c r="G35" s="356">
        <v>2908435196</v>
      </c>
      <c r="H35" s="357">
        <f t="shared" si="5"/>
        <v>9.95</v>
      </c>
      <c r="I35" s="358">
        <f t="shared" si="6"/>
        <v>973155705</v>
      </c>
      <c r="J35" s="359">
        <f t="shared" si="7"/>
        <v>33.46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31928890</v>
      </c>
      <c r="F42" s="333">
        <f>IF(E$8&gt;0,(E42/E$8)*100,0)</f>
        <v>0.1</v>
      </c>
      <c r="G42" s="333">
        <f>SUM(G43:G43)</f>
        <v>44283133</v>
      </c>
      <c r="H42" s="333">
        <f>IF(G$8&gt;0,(G42/G$8)*100,0)</f>
        <v>0.15</v>
      </c>
      <c r="I42" s="334">
        <f>E42-G42</f>
        <v>-12354243</v>
      </c>
      <c r="J42" s="335">
        <f>ABS(IF(G42=0,0,((I42/G42)*100)))</f>
        <v>27.9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31928890</v>
      </c>
      <c r="F43" s="357">
        <f>IF(E$8&gt;0,(E43/E$8)*100,0)</f>
        <v>0.1</v>
      </c>
      <c r="G43" s="356">
        <v>44283133</v>
      </c>
      <c r="H43" s="357">
        <f>IF(G$8&gt;0,(G43/G$8)*100,0)</f>
        <v>0.15</v>
      </c>
      <c r="I43" s="358">
        <f>E43-G43</f>
        <v>-12354243</v>
      </c>
      <c r="J43" s="359">
        <f>ABS(IF(G43=0,0,((I43/G43)*100)))</f>
        <v>27.9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0</v>
      </c>
      <c r="F45" s="333">
        <f>IF(E$8&gt;0,(E45/E$8)*100,0)</f>
        <v>0</v>
      </c>
      <c r="G45" s="333">
        <f>SUM(G46:G46)</f>
        <v>0</v>
      </c>
      <c r="H45" s="333">
        <f>IF(G$8&gt;0,(G45/G$8)*100,0)</f>
        <v>0</v>
      </c>
      <c r="I45" s="334">
        <f>E45-G45</f>
        <v>0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/>
      <c r="F46" s="357">
        <f>IF(E$8&gt;0,(E46/E$8)*100,0)</f>
        <v>0</v>
      </c>
      <c r="G46" s="356"/>
      <c r="H46" s="357">
        <f>IF(G$8&gt;0,(G46/G$8)*100,0)</f>
        <v>0</v>
      </c>
      <c r="I46" s="358">
        <f>E46-G46</f>
        <v>0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850662124</v>
      </c>
      <c r="F48" s="333">
        <f>IF(E$8&gt;0,(E48/E$8)*100,0)</f>
        <v>2.64</v>
      </c>
      <c r="G48" s="333">
        <f>SUM(G49:G52)</f>
        <v>775895966</v>
      </c>
      <c r="H48" s="333">
        <f>IF(G$8&gt;0,(G48/G$8)*100,0)</f>
        <v>2.65</v>
      </c>
      <c r="I48" s="334">
        <f>E48-G48</f>
        <v>74766158</v>
      </c>
      <c r="J48" s="335">
        <f>ABS(IF(G48=0,0,((I48/G48)*100)))</f>
        <v>9.64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/>
      <c r="H49" s="357">
        <f>IF(G$8&gt;0,(G49/G$8)*100,0)</f>
        <v>0</v>
      </c>
      <c r="I49" s="358">
        <f>E49-G49</f>
        <v>0</v>
      </c>
      <c r="J49" s="359">
        <f>ABS(IF(G49=0,0,((I49/G49)*100)))</f>
        <v>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850662124</v>
      </c>
      <c r="F50" s="357">
        <f>IF(E$8&gt;0,(E50/E$8)*100,0)</f>
        <v>2.64</v>
      </c>
      <c r="G50" s="356">
        <v>775895966</v>
      </c>
      <c r="H50" s="357">
        <f>IF(G$8&gt;0,(G50/G$8)*100,0)</f>
        <v>2.65</v>
      </c>
      <c r="I50" s="358">
        <f>E50-G50</f>
        <v>74766158</v>
      </c>
      <c r="J50" s="359">
        <f>ABS(IF(G50=0,0,((I50/G50)*100)))</f>
        <v>9.64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32176405934.48</v>
      </c>
      <c r="F54" s="388">
        <f>IF(E$8&gt;0,(E54/E$8)*100,0)</f>
        <v>100</v>
      </c>
      <c r="G54" s="388">
        <f>G8</f>
        <v>29229676220.48</v>
      </c>
      <c r="H54" s="388">
        <f>IF(G$8&gt;0,(G54/G$8)*100,0)</f>
        <v>100</v>
      </c>
      <c r="I54" s="389">
        <f>E54-G54</f>
        <v>2946729714</v>
      </c>
      <c r="J54" s="390">
        <f>ABS(IF(G54=0,0,((I54/G54)*100)))</f>
        <v>10.08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4397340954</v>
      </c>
      <c r="F63" s="333">
        <f>IF(E$99&gt;0,(E63/E$99)*100,0)</f>
        <v>13.67</v>
      </c>
      <c r="G63" s="333">
        <f>G65+G71+G75+G77</f>
        <v>3750804444</v>
      </c>
      <c r="H63" s="333">
        <f>IF(G$99&gt;0,(G63/G$99)*100,0)</f>
        <v>12.83</v>
      </c>
      <c r="I63" s="334">
        <f>I65+I71+I75+I77</f>
        <v>646536510</v>
      </c>
      <c r="J63" s="335">
        <f>ABS(IF(G63=0,0,((I63/G63)*100)))</f>
        <v>17.24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2502009071</v>
      </c>
      <c r="F65" s="333">
        <f>IF(E$99&gt;0,(E65/E$99)*100,0)</f>
        <v>7.78</v>
      </c>
      <c r="G65" s="333">
        <f>SUM(G66:G69)</f>
        <v>2030771813</v>
      </c>
      <c r="H65" s="333">
        <f>IF(G$99&gt;0,(G65/G$99)*100,0)</f>
        <v>6.95</v>
      </c>
      <c r="I65" s="334">
        <f>E65-G65</f>
        <v>471237258</v>
      </c>
      <c r="J65" s="335">
        <f>ABS(IF(G65=0,0,((I65/G65)*100)))</f>
        <v>23.2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2479979608</v>
      </c>
      <c r="F67" s="357">
        <f>IF(E$99&gt;0,(E67/E$99)*100,0)</f>
        <v>7.71</v>
      </c>
      <c r="G67" s="356">
        <v>2011072600</v>
      </c>
      <c r="H67" s="357">
        <f>IF(G$99&gt;0,(G67/G$99)*100,0)</f>
        <v>6.88</v>
      </c>
      <c r="I67" s="358">
        <f>E67-G67</f>
        <v>468907008</v>
      </c>
      <c r="J67" s="359">
        <f>ABS(IF(G67=0,0,((I67/G67)*100)))</f>
        <v>23.32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22029463</v>
      </c>
      <c r="F68" s="357">
        <f>IF(E$99&gt;0,(E68/E$99)*100,0)</f>
        <v>0.07</v>
      </c>
      <c r="G68" s="356">
        <v>19699213</v>
      </c>
      <c r="H68" s="357">
        <f>IF(G$99&gt;0,(G68/G$99)*100,0)</f>
        <v>0.07</v>
      </c>
      <c r="I68" s="358">
        <f>E68-G68</f>
        <v>2330250</v>
      </c>
      <c r="J68" s="359">
        <f>ABS(IF(G68=0,0,((I68/G68)*100)))</f>
        <v>11.83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1895331883</v>
      </c>
      <c r="F75" s="333">
        <f>IF(E$99&gt;0,(E75/E$99)*100,0)</f>
        <v>5.89</v>
      </c>
      <c r="G75" s="333">
        <f>SUM(G76)</f>
        <v>1720032631</v>
      </c>
      <c r="H75" s="333">
        <f>IF(G$99&gt;0,(G75/G$99)*100,0)</f>
        <v>5.88</v>
      </c>
      <c r="I75" s="334">
        <f>E75-G75</f>
        <v>175299252</v>
      </c>
      <c r="J75" s="335">
        <f>ABS(IF(G75=0,0,((I75/G75)*100)))</f>
        <v>10.19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1895331883</v>
      </c>
      <c r="F76" s="357">
        <f>IF(E$99&gt;0,(E76/E$99)*100,0)</f>
        <v>5.89</v>
      </c>
      <c r="G76" s="356">
        <v>1720032631</v>
      </c>
      <c r="H76" s="357">
        <f>IF(G$99&gt;0,(G76/G$99)*100,0)</f>
        <v>5.88</v>
      </c>
      <c r="I76" s="358">
        <f>E76-G76</f>
        <v>175299252</v>
      </c>
      <c r="J76" s="359">
        <f>ABS(IF(G76=0,0,((I76/G76)*100)))</f>
        <v>10.19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27779064980.48</v>
      </c>
      <c r="F80" s="333">
        <f>IF(E$99&gt;0,(E80/E$99)*100,0)</f>
        <v>86.33</v>
      </c>
      <c r="G80" s="333">
        <f>SUM(G82,G85,G89,G93)</f>
        <v>25478871776.48</v>
      </c>
      <c r="H80" s="333">
        <f>IF(G$99&gt;0,(G80/G$99)*100,0)</f>
        <v>87.17</v>
      </c>
      <c r="I80" s="334">
        <f>E80-G80</f>
        <v>2300193204</v>
      </c>
      <c r="J80" s="335">
        <f>ABS(IF(G80=0,0,((I80/G80)*100)))</f>
        <v>9.03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23072555370.91</v>
      </c>
      <c r="F82" s="333">
        <f>IF(E$99&gt;0,(E82/E$99)*100,0)</f>
        <v>71.71</v>
      </c>
      <c r="G82" s="333">
        <f>SUM(G83)</f>
        <v>21452765084.91</v>
      </c>
      <c r="H82" s="333">
        <f>IF(G$99&gt;0,(G82/G$99)*100,0)</f>
        <v>73.39</v>
      </c>
      <c r="I82" s="334">
        <f>E82-G82</f>
        <v>1619790286</v>
      </c>
      <c r="J82" s="335">
        <f>ABS(IF(G82=0,0,((I82/G82)*100)))</f>
        <v>7.55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23072555370.91</v>
      </c>
      <c r="F83" s="357">
        <f>IF(E$99&gt;0,(E83/E$99)*100,0)</f>
        <v>71.71</v>
      </c>
      <c r="G83" s="356">
        <v>21452765084.91</v>
      </c>
      <c r="H83" s="357">
        <f>IF(G$99&gt;0,(G83/G$99)*100,0)</f>
        <v>73.39</v>
      </c>
      <c r="I83" s="358">
        <f>E83-G83</f>
        <v>1619790286</v>
      </c>
      <c r="J83" s="359">
        <f>ABS(IF(G83=0,0,((I83/G83)*100)))</f>
        <v>7.55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1535868676.03</v>
      </c>
      <c r="F85" s="333">
        <f>IF(E$99&gt;0,(E85/E$99)*100,0)</f>
        <v>4.77</v>
      </c>
      <c r="G85" s="333">
        <f>SUM(G86:G87)</f>
        <v>1425710184.03</v>
      </c>
      <c r="H85" s="333">
        <f>IF(G$99&gt;0,(G85/G$99)*100,0)</f>
        <v>4.88</v>
      </c>
      <c r="I85" s="334">
        <f>E85-G85</f>
        <v>110158492</v>
      </c>
      <c r="J85" s="335">
        <f>ABS(IF(G85=0,0,((I85/G85)*100)))</f>
        <v>7.73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1535868676.03</v>
      </c>
      <c r="F86" s="357">
        <f>IF(E$99&gt;0,(E86/E$99)*100,0)</f>
        <v>4.77</v>
      </c>
      <c r="G86" s="356">
        <v>1425710184.03</v>
      </c>
      <c r="H86" s="357">
        <f>IF(G$99&gt;0,(G86/G$99)*100,0)</f>
        <v>4.88</v>
      </c>
      <c r="I86" s="358">
        <f>E86-G86</f>
        <v>110158492</v>
      </c>
      <c r="J86" s="359">
        <f>ABS(IF(G86=0,0,((I86/G86)*100)))</f>
        <v>7.73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3170640933.54</v>
      </c>
      <c r="F89" s="333">
        <f>IF(E$99&gt;0,(E89/E$99)*100,0)</f>
        <v>9.85</v>
      </c>
      <c r="G89" s="333">
        <f>G90+G91</f>
        <v>2600396507.54</v>
      </c>
      <c r="H89" s="333">
        <f>IF(G$99&gt;0,(G89/G$99)*100,0)</f>
        <v>8.9</v>
      </c>
      <c r="I89" s="334">
        <f>E89-G89</f>
        <v>570244426</v>
      </c>
      <c r="J89" s="453">
        <f>ABS(IF(G89=0,0,((I89/G89)*100)))</f>
        <v>21.93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3170640933.54</v>
      </c>
      <c r="F90" s="357">
        <f>IF(E$99&gt;0,(E90/E$99)*100,0)</f>
        <v>9.85</v>
      </c>
      <c r="G90" s="356">
        <v>2600396507.54</v>
      </c>
      <c r="H90" s="357">
        <f>IF(G$99&gt;0,(G90/G$99)*100,0)</f>
        <v>8.9</v>
      </c>
      <c r="I90" s="358">
        <f>E90-G90</f>
        <v>570244426</v>
      </c>
      <c r="J90" s="359">
        <f>ABS(IF(G90=0,0,((I90/G90)*100)))</f>
        <v>21.93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0</v>
      </c>
      <c r="F93" s="333">
        <f>IF(E$99&gt;0,(E93/E$99)*100,0)</f>
        <v>0</v>
      </c>
      <c r="G93" s="333">
        <f>SUM(G95:G98)</f>
        <v>0</v>
      </c>
      <c r="H93" s="333">
        <f>IF(G$99&gt;0,(G93/G$99)*100,0)</f>
        <v>0</v>
      </c>
      <c r="I93" s="334">
        <f>E93-G93</f>
        <v>0</v>
      </c>
      <c r="J93" s="335">
        <f>ABS(IF(G93=0,0,((I93/G93)*100)))</f>
        <v>0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/>
      <c r="F98" s="357">
        <f>IF(E$99&gt;0,(E98/E$99)*100,0)</f>
        <v>0</v>
      </c>
      <c r="G98" s="356"/>
      <c r="H98" s="357">
        <f>IF(G$99&gt;0,(G98/G$99)*100,0)</f>
        <v>0</v>
      </c>
      <c r="I98" s="358">
        <f>E98-G98</f>
        <v>0</v>
      </c>
      <c r="J98" s="359">
        <f>ABS(IF(G98=0,0,((I98/G98)*100)))</f>
        <v>0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32176405934.48</v>
      </c>
      <c r="F99" s="388">
        <f>IF(E$99&gt;0,(E99/E$99)*100,0)</f>
        <v>100</v>
      </c>
      <c r="G99" s="388">
        <f>G63+G80</f>
        <v>29229676220.48</v>
      </c>
      <c r="H99" s="388">
        <f>IF(G$99&gt;0,(G99/G$99)*100,0)</f>
        <v>100</v>
      </c>
      <c r="I99" s="389">
        <f>E99-G99</f>
        <v>2946729714</v>
      </c>
      <c r="J99" s="390">
        <f>ABS(IF(G99=0,0,((I99/G99)*100)))</f>
        <v>10.08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32:C32"/>
    <mergeCell ref="B35:C35"/>
    <mergeCell ref="B31:C31"/>
    <mergeCell ref="B27:C27"/>
    <mergeCell ref="B28:C28"/>
    <mergeCell ref="B29:C29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I60:J60"/>
    <mergeCell ref="B67:C67"/>
    <mergeCell ref="B38:C38"/>
    <mergeCell ref="A54:C54"/>
    <mergeCell ref="A55:J55"/>
    <mergeCell ref="B68:C68"/>
    <mergeCell ref="B39:C39"/>
    <mergeCell ref="B76:C76"/>
    <mergeCell ref="B78:C78"/>
    <mergeCell ref="B69:C69"/>
    <mergeCell ref="B72:C72"/>
    <mergeCell ref="B73:C73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2008-05-05T08:18:05Z</dcterms:created>
  <dcterms:modified xsi:type="dcterms:W3CDTF">2008-05-05T08:18:19Z</dcterms:modified>
  <cp:category/>
  <cp:version/>
  <cp:contentType/>
  <cp:contentStatus/>
</cp:coreProperties>
</file>