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<sst xmlns="http://schemas.openxmlformats.org/spreadsheetml/2006/main" count="343" uniqueCount="245">
  <si>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</si>
  <si>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</si>
  <si>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</si>
  <si>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</si>
  <si>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</si>
  <si>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</si>
  <si>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</si>
  <si>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</si>
  <si>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</si>
  <si>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</si>
  <si>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</si>
  <si>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</si>
  <si>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</si>
  <si>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</si>
  <si>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</si>
  <si>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</si>
  <si>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</si>
  <si>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</si>
  <si>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</si>
  <si>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</si>
  <si>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</si>
  <si>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</si>
  <si>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</si>
  <si>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</si>
  <si>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</si>
  <si>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</si>
  <si>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</si>
  <si>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</si>
  <si>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</si>
  <si>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</si>
  <si>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</si>
  <si>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</si>
  <si>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國立社教機構作業基</t>
  </si>
  <si>
    <t>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</si>
  <si>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</si>
  <si>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</si>
  <si>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</si>
  <si>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</si>
  <si>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</si>
  <si>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</si>
  <si>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</si>
  <si>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</si>
  <si>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</si>
  <si>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</si>
  <si>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</si>
  <si>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</si>
  <si>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</si>
  <si>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</si>
  <si>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</si>
  <si>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</si>
  <si>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</si>
  <si>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</si>
  <si>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</si>
  <si>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</si>
  <si>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</si>
  <si>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</si>
  <si>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</si>
  <si>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</si>
  <si>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</si>
  <si>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</si>
  <si>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</si>
  <si>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</si>
  <si>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</si>
  <si>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</si>
  <si>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</si>
  <si>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</si>
  <si>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</si>
  <si>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</si>
  <si>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</si>
  <si>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</si>
  <si>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</si>
  <si>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國立社教機構作業基金餘絀撥補決算表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</si>
  <si>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</si>
  <si>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</si>
  <si>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</si>
  <si>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</si>
  <si>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</si>
  <si>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</si>
  <si>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</si>
  <si>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</si>
  <si>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</si>
  <si>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</si>
  <si>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</si>
  <si>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</si>
  <si>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</si>
  <si>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</si>
  <si>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</si>
  <si>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</si>
  <si>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</si>
  <si>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</si>
  <si>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</si>
  <si>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</si>
  <si>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</si>
  <si>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</si>
  <si>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</si>
  <si>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</si>
  <si>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</si>
  <si>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</si>
  <si>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</si>
  <si>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</si>
  <si>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</si>
  <si>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</si>
  <si>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</si>
  <si>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國立社教機構作業基金現金流量決算表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</si>
  <si>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</si>
  <si>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</si>
  <si>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</si>
  <si>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</si>
  <si>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</si>
  <si>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</si>
  <si>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</si>
  <si>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</si>
  <si>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</si>
  <si>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</si>
  <si>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</si>
  <si>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</si>
  <si>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</si>
  <si>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</si>
  <si>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</si>
  <si>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</si>
  <si>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</si>
  <si>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</si>
  <si>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</si>
  <si>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</si>
  <si>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</si>
  <si>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</si>
  <si>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</si>
  <si>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</si>
  <si>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</si>
  <si>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</si>
  <si>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</si>
  <si>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</si>
  <si>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</si>
  <si>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</si>
  <si>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</si>
  <si>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</si>
  <si>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</si>
  <si>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</si>
  <si>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</si>
  <si>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</si>
  <si>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</si>
  <si>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</si>
  <si>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</si>
  <si>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</si>
  <si>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</si>
  <si>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</si>
  <si>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</si>
  <si>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</si>
  <si>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</si>
  <si>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</si>
  <si>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</si>
  <si>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</si>
  <si>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</si>
  <si>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</si>
  <si>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</si>
  <si>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</si>
  <si>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</si>
  <si>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</si>
  <si>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</si>
  <si>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</si>
  <si>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</si>
  <si>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</si>
  <si>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</si>
  <si>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</si>
  <si>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</si>
  <si>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</si>
  <si>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</si>
  <si>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</si>
  <si>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</si>
  <si>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</si>
  <si>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</si>
  <si>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</si>
  <si>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</si>
  <si>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</si>
  <si>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</si>
  <si>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</si>
  <si>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</si>
  <si>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</si>
  <si>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</si>
  <si>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</si>
  <si>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</si>
  <si>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</si>
  <si>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</si>
  <si>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</si>
  <si>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</si>
  <si>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</si>
  <si>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</si>
  <si>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</si>
  <si>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</si>
  <si>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</si>
  <si>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</si>
  <si>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</si>
  <si>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</si>
  <si>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</si>
  <si>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</si>
  <si>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</si>
  <si>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</si>
  <si>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</si>
  <si>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</si>
  <si>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</si>
  <si>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</si>
  <si>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</si>
  <si>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</si>
  <si>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</si>
  <si>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</si>
  <si>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</si>
  <si>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</si>
  <si>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</si>
  <si>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</si>
  <si>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</si>
  <si>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</si>
  <si>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</si>
  <si>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</si>
  <si>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</si>
  <si>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</si>
  <si>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</si>
  <si>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</si>
  <si>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</si>
  <si>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</si>
  <si>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國立社教機構作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</si>
  <si>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</si>
  <si>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</si>
  <si>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</si>
  <si>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</si>
  <si>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</si>
  <si>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</si>
  <si>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註:1.信託代理與保證資產(負債)性質科目，本年度決算為252,992,570元。</t>
  </si>
  <si>
    <t>　 2.本基金係於本年度成立，故上年度決算審定數無列數。</t>
  </si>
  <si>
    <t>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</si>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</sst>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0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0" fillId="3" borderId="17" xfId="22" applyFont="1" applyFill="1" applyBorder="1" applyAlignment="1" applyProtection="1">
      <alignment horizontal="left" vertical="center"/>
      <protection/>
    </xf>
    <xf numFmtId="0" fontId="61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>
      <alignment horizontal="left" vertical="top" wrapText="1"/>
      <protection/>
    </xf>
    <xf numFmtId="0" fontId="34" fillId="3" borderId="0" xfId="22" applyFont="1" applyFill="1" applyAlignment="1" applyProtection="1">
      <alignment vertical="top"/>
      <protection/>
    </xf>
    <xf numFmtId="0" fontId="34" fillId="0" borderId="23" xfId="22" applyFont="1" applyBorder="1" applyAlignment="1" applyProtection="1">
      <alignment horizontal="center" vertical="top"/>
      <protection/>
    </xf>
    <xf numFmtId="0" fontId="34" fillId="0" borderId="0" xfId="22" applyFont="1" applyAlignment="1" applyProtection="1">
      <alignment vertical="top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3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12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79" fillId="0" borderId="0" xfId="22" applyFont="1" applyAlignment="1">
      <alignment vertical="center"/>
      <protection/>
    </xf>
    <xf numFmtId="179" fontId="65" fillId="0" borderId="0" xfId="22" applyNumberFormat="1" applyFont="1" applyAlignment="1">
      <alignment vertical="center"/>
      <protection/>
    </xf>
    <xf numFmtId="179" fontId="80" fillId="0" borderId="0" xfId="22" applyNumberFormat="1" applyFont="1" applyAlignment="1">
      <alignment vertical="center"/>
      <protection/>
    </xf>
    <xf numFmtId="180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zoomScale="60" zoomScaleNormal="60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1080039000</v>
      </c>
      <c r="F7" s="40">
        <f>IF(E$7=0,0,E7/E$7*100)</f>
        <v>100</v>
      </c>
      <c r="G7" s="40">
        <f>SUM(G9:G17)</f>
        <v>1182386906</v>
      </c>
      <c r="H7" s="41">
        <f>IF(G$7=0,0,G7/G$7*100)</f>
        <v>100</v>
      </c>
      <c r="I7" s="42">
        <f>SUM(I9:I17)</f>
        <v>0</v>
      </c>
      <c r="J7" s="40">
        <f>SUM(J9:J17)</f>
        <v>1182386906</v>
      </c>
      <c r="K7" s="40">
        <f>IF(J$7=0,0,J7/J$7*100)</f>
        <v>100</v>
      </c>
      <c r="L7" s="42">
        <f>SUM(L9:L17)</f>
        <v>102347906</v>
      </c>
      <c r="M7" s="43">
        <f>ABS(IF(E7=0,0,(L7/E7)*100))</f>
        <v>9.48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123545000</v>
      </c>
      <c r="F9" s="49">
        <f aca="true" t="shared" si="0" ref="F9:F17">IF(E$7=0,0,E9/E$7*100)</f>
        <v>11.44</v>
      </c>
      <c r="G9" s="55">
        <v>151229848</v>
      </c>
      <c r="H9" s="50">
        <f aca="true" t="shared" si="1" ref="H9:H17">IF(G$7=0,0,G9/G$7*100)</f>
        <v>12.79</v>
      </c>
      <c r="I9" s="56"/>
      <c r="J9" s="49">
        <f aca="true" t="shared" si="2" ref="J9:J17">G9+I9</f>
        <v>151229848</v>
      </c>
      <c r="K9" s="49">
        <f aca="true" t="shared" si="3" ref="K9:K17">IF(J$7=0,0,J9/J$7*100)</f>
        <v>12.79</v>
      </c>
      <c r="L9" s="51">
        <f aca="true" t="shared" si="4" ref="L9:L17">J9-E9</f>
        <v>27684848</v>
      </c>
      <c r="M9" s="57">
        <f aca="true" t="shared" si="5" ref="M9:M17">ABS(IF(E9=0,0,(L9/E9)*100))</f>
        <v>22.41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>
        <v>154537058</v>
      </c>
      <c r="H11" s="50">
        <f t="shared" si="1"/>
        <v>13.07</v>
      </c>
      <c r="I11" s="56"/>
      <c r="J11" s="49">
        <f t="shared" si="2"/>
        <v>154537058</v>
      </c>
      <c r="K11" s="49">
        <f t="shared" si="3"/>
        <v>13.07</v>
      </c>
      <c r="L11" s="51">
        <f t="shared" si="4"/>
        <v>154537058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100000000</v>
      </c>
      <c r="F12" s="49">
        <f t="shared" si="0"/>
        <v>9.26</v>
      </c>
      <c r="G12" s="55">
        <v>103264000</v>
      </c>
      <c r="H12" s="50">
        <f t="shared" si="1"/>
        <v>8.73</v>
      </c>
      <c r="I12" s="56"/>
      <c r="J12" s="49">
        <f t="shared" si="2"/>
        <v>103264000</v>
      </c>
      <c r="K12" s="49">
        <f t="shared" si="3"/>
        <v>8.73</v>
      </c>
      <c r="L12" s="51">
        <f t="shared" si="4"/>
        <v>3264000</v>
      </c>
      <c r="M12" s="57">
        <f t="shared" si="5"/>
        <v>3.26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856494000</v>
      </c>
      <c r="F17" s="49">
        <f t="shared" si="0"/>
        <v>79.3</v>
      </c>
      <c r="G17" s="55">
        <v>773356000</v>
      </c>
      <c r="H17" s="50">
        <f t="shared" si="1"/>
        <v>65.41</v>
      </c>
      <c r="I17" s="56"/>
      <c r="J17" s="49">
        <f t="shared" si="2"/>
        <v>773356000</v>
      </c>
      <c r="K17" s="49">
        <f t="shared" si="3"/>
        <v>65.41</v>
      </c>
      <c r="L17" s="51">
        <f t="shared" si="4"/>
        <v>-83138000</v>
      </c>
      <c r="M17" s="57">
        <f t="shared" si="5"/>
        <v>9.71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1101452000</v>
      </c>
      <c r="F19" s="40">
        <f>IF(E$7=0,0,E19/E$7*100)</f>
        <v>101.98</v>
      </c>
      <c r="G19" s="40">
        <f>SUM(G21:G32)</f>
        <v>1438793821</v>
      </c>
      <c r="H19" s="41">
        <f>IF(G$7=0,0,G19/G$7*100)</f>
        <v>121.69</v>
      </c>
      <c r="I19" s="42">
        <f>SUM(I21:I32)</f>
        <v>0</v>
      </c>
      <c r="J19" s="40">
        <f>SUM(J21:J32)</f>
        <v>1438793821</v>
      </c>
      <c r="K19" s="40">
        <f>IF(J$7=0,0,J19/J$7*100)</f>
        <v>121.69</v>
      </c>
      <c r="L19" s="42">
        <f>SUM(L21:L32)</f>
        <v>337341821</v>
      </c>
      <c r="M19" s="43">
        <f>ABS(IF(E19=0,0,(L19/E19)*100))</f>
        <v>30.63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560121000</v>
      </c>
      <c r="F21" s="49">
        <f aca="true" t="shared" si="6" ref="F21:F32">IF(E$7=0,0,E21/E$7*100)</f>
        <v>51.86</v>
      </c>
      <c r="G21" s="55">
        <v>734136698</v>
      </c>
      <c r="H21" s="50">
        <f aca="true" t="shared" si="7" ref="H21:H32">IF(G$7=0,0,G21/G$7*100)</f>
        <v>62.09</v>
      </c>
      <c r="I21" s="56"/>
      <c r="J21" s="49">
        <f aca="true" t="shared" si="8" ref="J21:J32">G21+I21</f>
        <v>734136698</v>
      </c>
      <c r="K21" s="49">
        <f aca="true" t="shared" si="9" ref="K21:K32">IF(J$7=0,0,J21/J$7*100)</f>
        <v>62.09</v>
      </c>
      <c r="L21" s="51">
        <f aca="true" t="shared" si="10" ref="L21:L32">J21-E21</f>
        <v>174015698</v>
      </c>
      <c r="M21" s="57">
        <f aca="true" t="shared" si="11" ref="M21:M32">ABS(IF(E21=0,0,(L21/E21)*100))</f>
        <v>31.07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>
        <v>151997101</v>
      </c>
      <c r="H23" s="50">
        <f t="shared" si="7"/>
        <v>12.86</v>
      </c>
      <c r="I23" s="56"/>
      <c r="J23" s="49">
        <f t="shared" si="8"/>
        <v>151997101</v>
      </c>
      <c r="K23" s="49">
        <f t="shared" si="9"/>
        <v>12.86</v>
      </c>
      <c r="L23" s="51">
        <f t="shared" si="10"/>
        <v>151997101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409569000</v>
      </c>
      <c r="F30" s="49">
        <f t="shared" si="6"/>
        <v>37.92</v>
      </c>
      <c r="G30" s="55">
        <v>487511872</v>
      </c>
      <c r="H30" s="50">
        <f t="shared" si="7"/>
        <v>41.23</v>
      </c>
      <c r="I30" s="56"/>
      <c r="J30" s="49">
        <f t="shared" si="8"/>
        <v>487511872</v>
      </c>
      <c r="K30" s="49">
        <f t="shared" si="9"/>
        <v>41.23</v>
      </c>
      <c r="L30" s="51">
        <f t="shared" si="10"/>
        <v>77942872</v>
      </c>
      <c r="M30" s="57">
        <f t="shared" si="11"/>
        <v>19.03</v>
      </c>
    </row>
    <row r="31" spans="1:13" s="2" customFormat="1" ht="17.25" customHeight="1">
      <c r="A31" s="45"/>
      <c r="B31" s="53" t="s">
        <v>26</v>
      </c>
      <c r="C31" s="54"/>
      <c r="D31" s="48"/>
      <c r="E31" s="55">
        <v>48624000</v>
      </c>
      <c r="F31" s="49">
        <f t="shared" si="6"/>
        <v>4.5</v>
      </c>
      <c r="G31" s="55">
        <v>65148150</v>
      </c>
      <c r="H31" s="50">
        <f t="shared" si="7"/>
        <v>5.51</v>
      </c>
      <c r="I31" s="56"/>
      <c r="J31" s="49">
        <f t="shared" si="8"/>
        <v>65148150</v>
      </c>
      <c r="K31" s="49">
        <f t="shared" si="9"/>
        <v>5.51</v>
      </c>
      <c r="L31" s="51">
        <f t="shared" si="10"/>
        <v>16524150</v>
      </c>
      <c r="M31" s="57">
        <f t="shared" si="11"/>
        <v>33.98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83138000</v>
      </c>
      <c r="F32" s="49">
        <f t="shared" si="6"/>
        <v>7.7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-83138000</v>
      </c>
      <c r="M32" s="57">
        <f t="shared" si="11"/>
        <v>100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-21413000</v>
      </c>
      <c r="F34" s="40">
        <f>IF(E$7=0,0,E34/E$7*100)</f>
        <v>-1.98</v>
      </c>
      <c r="G34" s="40">
        <f>G7-G19</f>
        <v>-256406915</v>
      </c>
      <c r="H34" s="41">
        <f>IF(G$7=0,0,G34/G$7*100)</f>
        <v>-21.69</v>
      </c>
      <c r="I34" s="42">
        <f>I7-I19</f>
        <v>0</v>
      </c>
      <c r="J34" s="40">
        <f>J7-J19</f>
        <v>-256406915</v>
      </c>
      <c r="K34" s="40">
        <f>IF(J$7=0,0,J34/J$7*100)</f>
        <v>-21.69</v>
      </c>
      <c r="L34" s="42">
        <f>L7-L19</f>
        <v>-234993915</v>
      </c>
      <c r="M34" s="43">
        <f>ABS(IF(E34=0,0,(L34/E34)*100))</f>
        <v>1097.44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22113000</v>
      </c>
      <c r="F36" s="40">
        <f>IF(E$7=0,0,E36/E$7*100)</f>
        <v>2.05</v>
      </c>
      <c r="G36" s="40">
        <f>SUM(G38:G39)</f>
        <v>134606764</v>
      </c>
      <c r="H36" s="41">
        <f>IF(G$7=0,0,G36/G$7*100)</f>
        <v>11.38</v>
      </c>
      <c r="I36" s="42">
        <f>SUM(I38:I39)</f>
        <v>0</v>
      </c>
      <c r="J36" s="40">
        <f>SUM(J38:J39)</f>
        <v>134606764</v>
      </c>
      <c r="K36" s="40">
        <f>IF(J$7=0,0,J36/J$7*100)</f>
        <v>11.38</v>
      </c>
      <c r="L36" s="42">
        <f>SUM(L38:L39)</f>
        <v>112493764</v>
      </c>
      <c r="M36" s="43">
        <f>ABS(IF(E36=0,0,(L36/E36)*100))</f>
        <v>508.72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200000</v>
      </c>
      <c r="F38" s="49">
        <f>IF(E$7=0,0,E38/E$7*100)</f>
        <v>0.02</v>
      </c>
      <c r="G38" s="55">
        <v>3117540</v>
      </c>
      <c r="H38" s="50">
        <f>IF(G$7=0,0,G38/G$7*100)</f>
        <v>0.26</v>
      </c>
      <c r="I38" s="56"/>
      <c r="J38" s="49">
        <f>G38+I38</f>
        <v>3117540</v>
      </c>
      <c r="K38" s="49">
        <f>IF(J$7=0,0,J38/J$7*100)</f>
        <v>0.26</v>
      </c>
      <c r="L38" s="51">
        <f>J38-E38</f>
        <v>2917540</v>
      </c>
      <c r="M38" s="57">
        <f>ABS(IF(E38=0,0,(L38/E38)*100))</f>
        <v>1458.77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21913000</v>
      </c>
      <c r="F39" s="49">
        <f>IF(E$7=0,0,E39/E$7*100)</f>
        <v>2.03</v>
      </c>
      <c r="G39" s="55">
        <v>131489224</v>
      </c>
      <c r="H39" s="50">
        <f>IF(G$7=0,0,G39/G$7*100)</f>
        <v>11.12</v>
      </c>
      <c r="I39" s="56"/>
      <c r="J39" s="49">
        <f>G39+I39</f>
        <v>131489224</v>
      </c>
      <c r="K39" s="49">
        <f>IF(J$7=0,0,J39/J$7*100)</f>
        <v>11.12</v>
      </c>
      <c r="L39" s="51">
        <f>J39-E39</f>
        <v>109576224</v>
      </c>
      <c r="M39" s="57">
        <f>ABS(IF(E39=0,0,(L39/E39)*100))</f>
        <v>500.05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380000</v>
      </c>
      <c r="H41" s="41">
        <f>IF(G$7=0,0,G41/G$7*100)</f>
        <v>0.03</v>
      </c>
      <c r="I41" s="42">
        <f>SUM(I43:I44)</f>
        <v>0</v>
      </c>
      <c r="J41" s="40">
        <f>SUM(J43:J44)</f>
        <v>380000</v>
      </c>
      <c r="K41" s="40">
        <f>IF(J$7=0,0,J41/J$7*100)</f>
        <v>0.03</v>
      </c>
      <c r="L41" s="42">
        <f>SUM(L43:L44)</f>
        <v>380000</v>
      </c>
      <c r="M41" s="43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/>
      <c r="F44" s="49">
        <f>IF(E$7=0,0,E44/E$7*100)</f>
        <v>0</v>
      </c>
      <c r="G44" s="55">
        <v>380000</v>
      </c>
      <c r="H44" s="50">
        <f>IF(G$7=0,0,G44/G$7*100)</f>
        <v>0.03</v>
      </c>
      <c r="I44" s="56"/>
      <c r="J44" s="49">
        <f>G44+I44</f>
        <v>380000</v>
      </c>
      <c r="K44" s="49">
        <f>IF(J$7=0,0,J44/J$7*100)</f>
        <v>0.03</v>
      </c>
      <c r="L44" s="51">
        <f>J44-E44</f>
        <v>380000</v>
      </c>
      <c r="M44" s="57">
        <f>ABS(IF(E44=0,0,(L44/E44)*100))</f>
        <v>0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22113000</v>
      </c>
      <c r="F47" s="40">
        <f>IF(E$7=0,0,E47/E$7*100)</f>
        <v>2.05</v>
      </c>
      <c r="G47" s="40">
        <f>G36-G41</f>
        <v>134226764</v>
      </c>
      <c r="H47" s="41">
        <f>IF(G$7=0,0,G47/G$7*100)</f>
        <v>11.35</v>
      </c>
      <c r="I47" s="42">
        <f>I36-I41</f>
        <v>0</v>
      </c>
      <c r="J47" s="40">
        <f>J36-J41</f>
        <v>134226764</v>
      </c>
      <c r="K47" s="40">
        <f>IF(J$7=0,0,J47/J$7*100)</f>
        <v>11.35</v>
      </c>
      <c r="L47" s="42">
        <f>L36-L41</f>
        <v>112113764</v>
      </c>
      <c r="M47" s="43">
        <f>ABS(IF(E47=0,0,(L47/E47)*100))</f>
        <v>507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700000</v>
      </c>
      <c r="F53" s="76">
        <f>IF(E$7=0,0,E53/E$7*100)</f>
        <v>0.06</v>
      </c>
      <c r="G53" s="76">
        <f>G34+G47+G49+G51</f>
        <v>-122180151</v>
      </c>
      <c r="H53" s="77">
        <f>IF(G$7=0,0,G53/G$7*100)</f>
        <v>-10.33</v>
      </c>
      <c r="I53" s="78">
        <f>I34+I47+I49+I51</f>
        <v>0</v>
      </c>
      <c r="J53" s="76">
        <f>J34+J47+J49+J51</f>
        <v>-122180151</v>
      </c>
      <c r="K53" s="76">
        <f>IF(J$7=0,0,J53/J$7*100)</f>
        <v>-10.33</v>
      </c>
      <c r="L53" s="79">
        <f>L34+L47+L49+L51</f>
        <v>-122880151</v>
      </c>
      <c r="M53" s="80">
        <f>ABS(IF(E53=0,0,(L53/E53)*100))</f>
        <v>17554.31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43:C43"/>
    <mergeCell ref="B44:C44"/>
    <mergeCell ref="B33:C33"/>
    <mergeCell ref="B38:C38"/>
    <mergeCell ref="B39:C39"/>
    <mergeCell ref="B40:C40"/>
    <mergeCell ref="A41:D41"/>
    <mergeCell ref="A36:D36"/>
    <mergeCell ref="A34:D34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5:C15"/>
    <mergeCell ref="B16:C16"/>
    <mergeCell ref="B17:C17"/>
    <mergeCell ref="B18:C18"/>
    <mergeCell ref="A2:H2"/>
    <mergeCell ref="A5:D5"/>
    <mergeCell ref="B9:C9"/>
    <mergeCell ref="B10:C10"/>
    <mergeCell ref="A19:D19"/>
    <mergeCell ref="A7:D7"/>
    <mergeCell ref="A53:D53"/>
    <mergeCell ref="A51:D51"/>
    <mergeCell ref="A49:D49"/>
    <mergeCell ref="A47:D47"/>
    <mergeCell ref="B11:C11"/>
    <mergeCell ref="B12:C12"/>
    <mergeCell ref="B13:C13"/>
    <mergeCell ref="B14:C1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8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zoomScale="85" zoomScaleNormal="85" workbookViewId="0" topLeftCell="A5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9.12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700000</v>
      </c>
      <c r="F7" s="123">
        <f>SUM(F9:F11)</f>
        <v>77383741</v>
      </c>
      <c r="G7" s="124">
        <f>SUM(G9:G11)</f>
        <v>0</v>
      </c>
      <c r="H7" s="125">
        <f>SUM(H9:H11)</f>
        <v>77383741</v>
      </c>
      <c r="I7" s="126">
        <f>H7-E7</f>
        <v>76683741</v>
      </c>
      <c r="J7" s="127">
        <f>ABS(IF(E7&gt;0,((I7/E7)*100),0))</f>
        <v>10954.82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700000</v>
      </c>
      <c r="F9" s="140">
        <v>77383741</v>
      </c>
      <c r="G9" s="141"/>
      <c r="H9" s="135">
        <f>F9+G9</f>
        <v>77383741</v>
      </c>
      <c r="I9" s="136">
        <f>H9-E9</f>
        <v>76683741</v>
      </c>
      <c r="J9" s="142">
        <f>ABS(IF(E9&gt;0,((I9/E9)*100),0))</f>
        <v>10954.82</v>
      </c>
    </row>
    <row r="10" spans="1:10" s="138" customFormat="1" ht="22.5" customHeight="1">
      <c r="A10" s="129"/>
      <c r="B10" s="139" t="s">
        <v>51</v>
      </c>
      <c r="C10" s="139"/>
      <c r="D10" s="132"/>
      <c r="E10" s="140"/>
      <c r="F10" s="140"/>
      <c r="G10" s="141"/>
      <c r="H10" s="135">
        <f>F10+G10</f>
        <v>0</v>
      </c>
      <c r="I10" s="136">
        <f>H10-E10</f>
        <v>0</v>
      </c>
      <c r="J10" s="142">
        <f>ABS(IF(E10&gt;0,((I10/E10)*100),0))</f>
        <v>0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0</v>
      </c>
      <c r="F13" s="123">
        <f>SUM(F15:F19)</f>
        <v>0</v>
      </c>
      <c r="G13" s="124">
        <f>SUM(G15:G19)</f>
        <v>0</v>
      </c>
      <c r="H13" s="125">
        <f>SUM(H15:H19)</f>
        <v>0</v>
      </c>
      <c r="I13" s="126">
        <f>H13-E13</f>
        <v>0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700000</v>
      </c>
      <c r="F21" s="123">
        <f>F7-F13</f>
        <v>77383741</v>
      </c>
      <c r="G21" s="124">
        <f>G7-G13</f>
        <v>0</v>
      </c>
      <c r="H21" s="125">
        <f>H7-H13</f>
        <v>77383741</v>
      </c>
      <c r="I21" s="126">
        <f>H21-E21</f>
        <v>76683741</v>
      </c>
      <c r="J21" s="127">
        <f>ABS(IF(E21&gt;0,((I21/E21)*100),0))</f>
        <v>10954.82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199563892</v>
      </c>
      <c r="G23" s="124">
        <f>SUM(G25:G26)</f>
        <v>0</v>
      </c>
      <c r="H23" s="125">
        <f>SUM(H25:H26)</f>
        <v>199563892</v>
      </c>
      <c r="I23" s="126">
        <f>H23-E23</f>
        <v>199563892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>
        <v>199563892</v>
      </c>
      <c r="G25" s="141"/>
      <c r="H25" s="135">
        <f>F25+G25</f>
        <v>199563892</v>
      </c>
      <c r="I25" s="136">
        <f>H25-E25</f>
        <v>199563892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199563892</v>
      </c>
      <c r="G37" s="124">
        <f>G23-G29</f>
        <v>0</v>
      </c>
      <c r="H37" s="123">
        <f>H23-H29</f>
        <v>199563892</v>
      </c>
      <c r="I37" s="126">
        <f>H37-E37</f>
        <v>199563892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A2:J2"/>
    <mergeCell ref="A3:J3"/>
    <mergeCell ref="A5:C5"/>
    <mergeCell ref="A7:C7"/>
    <mergeCell ref="B9:C9"/>
    <mergeCell ref="B10:C10"/>
    <mergeCell ref="B11:C11"/>
    <mergeCell ref="B12:C12"/>
    <mergeCell ref="A13:C13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A37:C37"/>
    <mergeCell ref="B31:C31"/>
    <mergeCell ref="B32:C32"/>
    <mergeCell ref="B33:C33"/>
    <mergeCell ref="B34:C34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/>
  <dimension ref="A1:I51"/>
  <sheetViews>
    <sheetView zoomScale="60" zoomScaleNormal="60" workbookViewId="0" topLeftCell="A1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1.00390625" style="268" bestFit="1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700000</v>
      </c>
      <c r="F9" s="220">
        <v>-122180151</v>
      </c>
      <c r="G9" s="221">
        <f>F9-E9</f>
        <v>-122880151</v>
      </c>
      <c r="H9" s="222">
        <f>ABS(IF(E9=0,0,((G9/E9)*100)))</f>
        <v>17554.31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13477000</v>
      </c>
      <c r="F10" s="220">
        <v>395517802</v>
      </c>
      <c r="G10" s="221">
        <f>F10-E10</f>
        <v>382040802</v>
      </c>
      <c r="H10" s="222">
        <f>ABS(IF(E10=0,0,((G10/E10)*100)))</f>
        <v>2834.76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14177000</v>
      </c>
      <c r="F12" s="207">
        <f>SUM(F9:F10)</f>
        <v>273337651</v>
      </c>
      <c r="G12" s="227">
        <f>F12-E12</f>
        <v>259160651</v>
      </c>
      <c r="H12" s="228">
        <f>ABS(IF(E12=0,0,((G12/E12)*100)))</f>
        <v>1828.04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/>
      <c r="G16" s="221">
        <f aca="true" t="shared" si="0" ref="G16:G25">F16-E16</f>
        <v>0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/>
      <c r="G17" s="221">
        <f t="shared" si="0"/>
        <v>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/>
      <c r="F19" s="220"/>
      <c r="G19" s="221">
        <f t="shared" si="0"/>
        <v>0</v>
      </c>
      <c r="H19" s="222">
        <f t="shared" si="1"/>
        <v>0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/>
      <c r="F21" s="220"/>
      <c r="G21" s="221">
        <f t="shared" si="0"/>
        <v>0</v>
      </c>
      <c r="H21" s="222">
        <f t="shared" si="1"/>
        <v>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-130231000</v>
      </c>
      <c r="F23" s="220">
        <v>-104057113</v>
      </c>
      <c r="G23" s="221">
        <f t="shared" si="0"/>
        <v>26173887</v>
      </c>
      <c r="H23" s="222">
        <f t="shared" si="1"/>
        <v>20.1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-9000</v>
      </c>
      <c r="F24" s="220">
        <v>-4621880</v>
      </c>
      <c r="G24" s="221">
        <f t="shared" si="0"/>
        <v>-4612880</v>
      </c>
      <c r="H24" s="222">
        <f t="shared" si="1"/>
        <v>51254.22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-130240000</v>
      </c>
      <c r="F27" s="207">
        <f>SUM(F16:F25)</f>
        <v>-108678993</v>
      </c>
      <c r="G27" s="227">
        <f>F27-E27</f>
        <v>21561007</v>
      </c>
      <c r="H27" s="228">
        <f>ABS(IF(E27=0,0,((G27/E27)*100)))</f>
        <v>16.55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>
        <v>346872000</v>
      </c>
      <c r="F31" s="220">
        <v>194926935</v>
      </c>
      <c r="G31" s="221">
        <f aca="true" t="shared" si="2" ref="G31:G39">F31-E31</f>
        <v>-151945065</v>
      </c>
      <c r="H31" s="222">
        <f aca="true" t="shared" si="3" ref="H31:H39">ABS(IF(E31=0,0,((G31/E31)*100)))</f>
        <v>43.8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129831000</v>
      </c>
      <c r="F33" s="220">
        <v>119354000</v>
      </c>
      <c r="G33" s="221">
        <f t="shared" si="2"/>
        <v>-10477000</v>
      </c>
      <c r="H33" s="222">
        <f t="shared" si="3"/>
        <v>8.07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/>
      <c r="F35" s="220">
        <v>-122116371</v>
      </c>
      <c r="G35" s="221">
        <f t="shared" si="2"/>
        <v>-122116371</v>
      </c>
      <c r="H35" s="222">
        <f t="shared" si="3"/>
        <v>0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476703000</v>
      </c>
      <c r="F41" s="207">
        <f>SUM(F31:F39)</f>
        <v>192164564</v>
      </c>
      <c r="G41" s="227">
        <f>F41-E41</f>
        <v>-284538436</v>
      </c>
      <c r="H41" s="228">
        <f>ABS(IF(E41=0,0,((G41/E41)*100)))</f>
        <v>59.69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360640000</v>
      </c>
      <c r="F45" s="207">
        <f>F12+F27+F41+F43</f>
        <v>356823222</v>
      </c>
      <c r="G45" s="227">
        <f>F45-E45</f>
        <v>-3816778</v>
      </c>
      <c r="H45" s="228">
        <f>ABS(IF(E45=0,0,((G45/E45)*100)))</f>
        <v>1.06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/>
      <c r="F47" s="246"/>
      <c r="G47" s="227">
        <f>F47-E47</f>
        <v>0</v>
      </c>
      <c r="H47" s="228">
        <f>ABS(IF(E47=0,0,((G47/E47)*100)))</f>
        <v>0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360640000</v>
      </c>
      <c r="F49" s="207">
        <f>F45+F47</f>
        <v>356823222</v>
      </c>
      <c r="G49" s="227">
        <f>F49-E49</f>
        <v>-3816778</v>
      </c>
      <c r="H49" s="228">
        <f>ABS(IF(E49=0,0,((G49/E49)*100)))</f>
        <v>1.06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45:C45"/>
    <mergeCell ref="A47:C47"/>
    <mergeCell ref="A49:C49"/>
    <mergeCell ref="A51:H51"/>
    <mergeCell ref="B38:C38"/>
    <mergeCell ref="B39:C39"/>
    <mergeCell ref="A41:C41"/>
    <mergeCell ref="A43:C43"/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O100"/>
  <sheetViews>
    <sheetView tabSelected="1" workbookViewId="0" topLeftCell="A57">
      <selection activeCell="A57" sqref="A57:IV57"/>
    </sheetView>
  </sheetViews>
  <sheetFormatPr defaultColWidth="9.00390625" defaultRowHeight="16.5"/>
  <cols>
    <col min="1" max="1" width="3.50390625" style="473" customWidth="1"/>
    <col min="2" max="2" width="2.625" style="474" customWidth="1"/>
    <col min="3" max="3" width="12.875" style="475" customWidth="1"/>
    <col min="4" max="4" width="0.5" style="475" customWidth="1"/>
    <col min="5" max="5" width="22.625" style="476" customWidth="1"/>
    <col min="6" max="6" width="8.00390625" style="476" customWidth="1"/>
    <col min="7" max="7" width="19.50390625" style="477" customWidth="1"/>
    <col min="8" max="8" width="7.625" style="476" customWidth="1"/>
    <col min="9" max="9" width="19.50390625" style="478" customWidth="1"/>
    <col min="10" max="10" width="7.875" style="479" customWidth="1"/>
    <col min="11" max="11" width="4.50390625" style="480" hidden="1" customWidth="1"/>
    <col min="12" max="12" width="2.625" style="481" hidden="1" customWidth="1"/>
    <col min="13" max="13" width="19.50390625" style="482" hidden="1" customWidth="1"/>
    <col min="14" max="14" width="1.4921875" style="482" hidden="1" customWidth="1"/>
    <col min="15" max="15" width="10.00390625" style="483" hidden="1" customWidth="1"/>
    <col min="16" max="16384" width="10.00390625" style="479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219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220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221</v>
      </c>
      <c r="B5" s="299"/>
      <c r="C5" s="299"/>
      <c r="D5" s="300" t="s">
        <v>221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7754711490</v>
      </c>
      <c r="F8" s="333">
        <f>IF(E$8&gt;0,(E8/E$8)*100,0)</f>
        <v>100</v>
      </c>
      <c r="G8" s="333">
        <f>SUM(G10,G18,G26,G37,G42,G45,G48)</f>
        <v>0</v>
      </c>
      <c r="H8" s="333">
        <f>IF(G$8&gt;0,(G8/G$8)*100,0)</f>
        <v>0</v>
      </c>
      <c r="I8" s="334">
        <f>E8-G8</f>
        <v>7754711490</v>
      </c>
      <c r="J8" s="335">
        <f>ABS(IF(G8=0,0,((I8/G8)*100)))</f>
        <v>0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466635960</v>
      </c>
      <c r="F10" s="333">
        <f aca="true" t="shared" si="0" ref="F10:F16">IF(E$8&gt;0,(E10/E$8)*100,0)</f>
        <v>6.02</v>
      </c>
      <c r="G10" s="333">
        <f>SUM(G11:G16)</f>
        <v>0</v>
      </c>
      <c r="H10" s="333">
        <f aca="true" t="shared" si="1" ref="H10:H16">IF(G$8&gt;0,(G10/G$8)*100,0)</f>
        <v>0</v>
      </c>
      <c r="I10" s="334">
        <f aca="true" t="shared" si="2" ref="I10:I16">E10-G10</f>
        <v>466635960</v>
      </c>
      <c r="J10" s="335">
        <f aca="true" t="shared" si="3" ref="J10:J16">ABS(IF(G10=0,0,((I10/G10)*100)))</f>
        <v>0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356823222</v>
      </c>
      <c r="F11" s="357">
        <f t="shared" si="0"/>
        <v>4.6</v>
      </c>
      <c r="G11" s="356"/>
      <c r="H11" s="357">
        <f t="shared" si="1"/>
        <v>0</v>
      </c>
      <c r="I11" s="358">
        <f t="shared" si="2"/>
        <v>356823222</v>
      </c>
      <c r="J11" s="359">
        <f t="shared" si="3"/>
        <v>0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222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104347568</v>
      </c>
      <c r="F13" s="357">
        <f t="shared" si="0"/>
        <v>1.35</v>
      </c>
      <c r="G13" s="356"/>
      <c r="H13" s="357">
        <f t="shared" si="1"/>
        <v>0</v>
      </c>
      <c r="I13" s="358">
        <f t="shared" si="2"/>
        <v>104347568</v>
      </c>
      <c r="J13" s="359">
        <f t="shared" si="3"/>
        <v>0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/>
      <c r="F14" s="357">
        <f t="shared" si="0"/>
        <v>0</v>
      </c>
      <c r="G14" s="356"/>
      <c r="H14" s="357">
        <f t="shared" si="1"/>
        <v>0</v>
      </c>
      <c r="I14" s="358">
        <f t="shared" si="2"/>
        <v>0</v>
      </c>
      <c r="J14" s="359">
        <f t="shared" si="3"/>
        <v>0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5465170</v>
      </c>
      <c r="F15" s="357">
        <f t="shared" si="0"/>
        <v>0.07</v>
      </c>
      <c r="G15" s="356"/>
      <c r="H15" s="357">
        <f t="shared" si="1"/>
        <v>0</v>
      </c>
      <c r="I15" s="358">
        <f t="shared" si="2"/>
        <v>5465170</v>
      </c>
      <c r="J15" s="359">
        <f t="shared" si="3"/>
        <v>0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/>
      <c r="F16" s="357">
        <f t="shared" si="0"/>
        <v>0</v>
      </c>
      <c r="G16" s="356"/>
      <c r="H16" s="357">
        <f t="shared" si="1"/>
        <v>0</v>
      </c>
      <c r="I16" s="358">
        <f t="shared" si="2"/>
        <v>0</v>
      </c>
      <c r="J16" s="359">
        <f t="shared" si="3"/>
        <v>0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223</v>
      </c>
      <c r="C18" s="344"/>
      <c r="D18" s="351"/>
      <c r="E18" s="333">
        <f>SUM(E20:E24)</f>
        <v>83581565</v>
      </c>
      <c r="F18" s="333">
        <f>IF(E$8&gt;0,(E18/E$8)*100,0)</f>
        <v>1.08</v>
      </c>
      <c r="G18" s="333">
        <f>SUM(G20:G24)</f>
        <v>0</v>
      </c>
      <c r="H18" s="333">
        <f>IF(G$8&gt;0,(G18/G$8)*100,0)</f>
        <v>0</v>
      </c>
      <c r="I18" s="334">
        <f>E18-G18</f>
        <v>83581565</v>
      </c>
      <c r="J18" s="335">
        <f>ABS(IF(G18=0,0,((I18/G18)*100)))</f>
        <v>0</v>
      </c>
      <c r="K18" s="347" t="s">
        <v>147</v>
      </c>
      <c r="L18" s="347" t="s">
        <v>224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83581565</v>
      </c>
      <c r="F24" s="357">
        <f>IF(E$8&gt;0,(E24/E$8)*100,0)</f>
        <v>1.08</v>
      </c>
      <c r="G24" s="356"/>
      <c r="H24" s="357">
        <f>IF(G$8&gt;0,(G24/G$8)*100,0)</f>
        <v>0</v>
      </c>
      <c r="I24" s="358">
        <f>E24-G24</f>
        <v>83581565</v>
      </c>
      <c r="J24" s="359">
        <f>ABS(IF(G24=0,0,((I24/G24)*100)))</f>
        <v>0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1131011329</v>
      </c>
      <c r="F26" s="333">
        <f aca="true" t="shared" si="4" ref="F26:F35">IF(E$8&gt;0,(E26/E$8)*100,0)</f>
        <v>14.58</v>
      </c>
      <c r="G26" s="333">
        <f>SUM(G27:G35)</f>
        <v>0</v>
      </c>
      <c r="H26" s="333">
        <f aca="true" t="shared" si="5" ref="H26:H35">IF(G$8&gt;0,(G26/G$8)*100,0)</f>
        <v>0</v>
      </c>
      <c r="I26" s="334">
        <f aca="true" t="shared" si="6" ref="I26:I35">E26-G26</f>
        <v>1131011329</v>
      </c>
      <c r="J26" s="335">
        <f aca="true" t="shared" si="7" ref="J26:J35">ABS(IF(G26=0,0,((I26/G26)*100)))</f>
        <v>0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/>
      <c r="F27" s="357">
        <f t="shared" si="4"/>
        <v>0</v>
      </c>
      <c r="G27" s="356"/>
      <c r="H27" s="357">
        <f t="shared" si="5"/>
        <v>0</v>
      </c>
      <c r="I27" s="358">
        <f t="shared" si="6"/>
        <v>0</v>
      </c>
      <c r="J27" s="359">
        <f t="shared" si="7"/>
        <v>0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1873472</v>
      </c>
      <c r="F28" s="357">
        <f t="shared" si="4"/>
        <v>0.02</v>
      </c>
      <c r="G28" s="356"/>
      <c r="H28" s="357">
        <f t="shared" si="5"/>
        <v>0</v>
      </c>
      <c r="I28" s="358">
        <f t="shared" si="6"/>
        <v>1873472</v>
      </c>
      <c r="J28" s="359">
        <f t="shared" si="7"/>
        <v>0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/>
      <c r="F29" s="357">
        <f t="shared" si="4"/>
        <v>0</v>
      </c>
      <c r="G29" s="356"/>
      <c r="H29" s="357">
        <f t="shared" si="5"/>
        <v>0</v>
      </c>
      <c r="I29" s="358">
        <f t="shared" si="6"/>
        <v>0</v>
      </c>
      <c r="J29" s="359">
        <f t="shared" si="7"/>
        <v>0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350884607</v>
      </c>
      <c r="F30" s="357">
        <f t="shared" si="4"/>
        <v>4.52</v>
      </c>
      <c r="G30" s="356"/>
      <c r="H30" s="357">
        <f t="shared" si="5"/>
        <v>0</v>
      </c>
      <c r="I30" s="358">
        <f t="shared" si="6"/>
        <v>350884607</v>
      </c>
      <c r="J30" s="359">
        <f t="shared" si="7"/>
        <v>0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17644031</v>
      </c>
      <c r="F31" s="357">
        <f t="shared" si="4"/>
        <v>0.23</v>
      </c>
      <c r="G31" s="356"/>
      <c r="H31" s="357">
        <f t="shared" si="5"/>
        <v>0</v>
      </c>
      <c r="I31" s="358">
        <f t="shared" si="6"/>
        <v>17644031</v>
      </c>
      <c r="J31" s="359">
        <f t="shared" si="7"/>
        <v>0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752515434</v>
      </c>
      <c r="F32" s="357">
        <f t="shared" si="4"/>
        <v>9.7</v>
      </c>
      <c r="G32" s="356"/>
      <c r="H32" s="357">
        <f t="shared" si="5"/>
        <v>0</v>
      </c>
      <c r="I32" s="358">
        <f t="shared" si="6"/>
        <v>752515434</v>
      </c>
      <c r="J32" s="359">
        <f t="shared" si="7"/>
        <v>0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8093785</v>
      </c>
      <c r="F35" s="357">
        <f t="shared" si="4"/>
        <v>0.1</v>
      </c>
      <c r="G35" s="356"/>
      <c r="H35" s="357">
        <f t="shared" si="5"/>
        <v>0</v>
      </c>
      <c r="I35" s="358">
        <f t="shared" si="6"/>
        <v>8093785</v>
      </c>
      <c r="J35" s="359">
        <f t="shared" si="7"/>
        <v>0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4520890</v>
      </c>
      <c r="F42" s="333">
        <f>IF(E$8&gt;0,(E42/E$8)*100,0)</f>
        <v>0.06</v>
      </c>
      <c r="G42" s="333">
        <f>SUM(G43:G43)</f>
        <v>0</v>
      </c>
      <c r="H42" s="333">
        <f>IF(G$8&gt;0,(G42/G$8)*100,0)</f>
        <v>0</v>
      </c>
      <c r="I42" s="334">
        <f>E42-G42</f>
        <v>4520890</v>
      </c>
      <c r="J42" s="335">
        <f>ABS(IF(G42=0,0,((I42/G42)*100)))</f>
        <v>0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4520890</v>
      </c>
      <c r="F43" s="357">
        <f>IF(E$8&gt;0,(E43/E$8)*100,0)</f>
        <v>0.06</v>
      </c>
      <c r="G43" s="356"/>
      <c r="H43" s="357">
        <f>IF(G$8&gt;0,(G43/G$8)*100,0)</f>
        <v>0</v>
      </c>
      <c r="I43" s="358">
        <f>E43-G43</f>
        <v>4520890</v>
      </c>
      <c r="J43" s="359">
        <f>ABS(IF(G43=0,0,((I43/G43)*100)))</f>
        <v>0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19755107</v>
      </c>
      <c r="F45" s="333">
        <f>IF(E$8&gt;0,(E45/E$8)*100,0)</f>
        <v>0.25</v>
      </c>
      <c r="G45" s="333">
        <f>SUM(G46:G46)</f>
        <v>0</v>
      </c>
      <c r="H45" s="333">
        <f>IF(G$8&gt;0,(G45/G$8)*100,0)</f>
        <v>0</v>
      </c>
      <c r="I45" s="334">
        <f>E45-G45</f>
        <v>19755107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19755107</v>
      </c>
      <c r="F46" s="357">
        <f>IF(E$8&gt;0,(E46/E$8)*100,0)</f>
        <v>0.25</v>
      </c>
      <c r="G46" s="356"/>
      <c r="H46" s="357">
        <f>IF(G$8&gt;0,(G46/G$8)*100,0)</f>
        <v>0</v>
      </c>
      <c r="I46" s="358">
        <f>E46-G46</f>
        <v>19755107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6049206639</v>
      </c>
      <c r="F48" s="333">
        <f>IF(E$8&gt;0,(E48/E$8)*100,0)</f>
        <v>78.01</v>
      </c>
      <c r="G48" s="333">
        <f>SUM(G49:G52)</f>
        <v>0</v>
      </c>
      <c r="H48" s="333">
        <f>IF(G$8&gt;0,(G48/G$8)*100,0)</f>
        <v>0</v>
      </c>
      <c r="I48" s="334">
        <f>E48-G48</f>
        <v>6049206639</v>
      </c>
      <c r="J48" s="335">
        <f>ABS(IF(G48=0,0,((I48/G48)*100)))</f>
        <v>0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/>
      <c r="H49" s="357">
        <f>IF(G$8&gt;0,(G49/G$8)*100,0)</f>
        <v>0</v>
      </c>
      <c r="I49" s="358">
        <f>E49-G49</f>
        <v>0</v>
      </c>
      <c r="J49" s="359">
        <f>ABS(IF(G49=0,0,((I49/G49)*100)))</f>
        <v>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6049206639</v>
      </c>
      <c r="F50" s="357">
        <f>IF(E$8&gt;0,(E50/E$8)*100,0)</f>
        <v>78.01</v>
      </c>
      <c r="G50" s="356"/>
      <c r="H50" s="357">
        <f>IF(G$8&gt;0,(G50/G$8)*100,0)</f>
        <v>0</v>
      </c>
      <c r="I50" s="358">
        <f>E50-G50</f>
        <v>6049206639</v>
      </c>
      <c r="J50" s="359">
        <f>ABS(IF(G50=0,0,((I50/G50)*100)))</f>
        <v>0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225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7754711490</v>
      </c>
      <c r="F54" s="388">
        <f>IF(E$8&gt;0,(E54/E$8)*100,0)</f>
        <v>100</v>
      </c>
      <c r="G54" s="388">
        <f>G8</f>
        <v>0</v>
      </c>
      <c r="H54" s="388">
        <f>IF(G$8&gt;0,(G54/G$8)*100,0)</f>
        <v>0</v>
      </c>
      <c r="I54" s="389">
        <f>E54-G54</f>
        <v>7754711490</v>
      </c>
      <c r="J54" s="390">
        <f>ABS(IF(G54=0,0,((I54/G54)*100)))</f>
        <v>0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16.5" customHeight="1">
      <c r="A55" s="397" t="s">
        <v>226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404" customFormat="1" ht="18" customHeight="1">
      <c r="A56" s="401" t="s">
        <v>227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2"/>
      <c r="L56" s="402"/>
      <c r="M56" s="402"/>
      <c r="N56" s="402"/>
      <c r="O56" s="403"/>
    </row>
    <row r="57" spans="1:15" s="415" customFormat="1" ht="54" customHeight="1">
      <c r="A57" s="405" t="s">
        <v>228</v>
      </c>
      <c r="B57" s="291"/>
      <c r="C57" s="406"/>
      <c r="D57" s="293"/>
      <c r="E57" s="407"/>
      <c r="F57" s="407"/>
      <c r="G57" s="407"/>
      <c r="H57" s="407"/>
      <c r="I57" s="408"/>
      <c r="J57" s="409"/>
      <c r="K57" s="410"/>
      <c r="L57" s="411"/>
      <c r="M57" s="412"/>
      <c r="N57" s="413"/>
      <c r="O57" s="414"/>
    </row>
    <row r="58" spans="1:15" s="283" customFormat="1" ht="18" customHeight="1">
      <c r="A58" s="416"/>
      <c r="C58" s="284"/>
      <c r="D58" s="285"/>
      <c r="E58" s="286"/>
      <c r="F58" s="286"/>
      <c r="G58" s="286"/>
      <c r="H58" s="286"/>
      <c r="I58" s="287"/>
      <c r="J58" s="417"/>
      <c r="K58" s="418"/>
      <c r="L58" s="419"/>
      <c r="M58" s="420"/>
      <c r="N58" s="421"/>
      <c r="O58" s="422"/>
    </row>
    <row r="59" spans="1:15" s="292" customFormat="1" ht="21.75" customHeight="1" thickBot="1">
      <c r="A59" s="423" t="s">
        <v>229</v>
      </c>
      <c r="B59" s="291"/>
      <c r="D59" s="293"/>
      <c r="E59" s="294"/>
      <c r="F59" s="294"/>
      <c r="G59" s="294"/>
      <c r="H59" s="294"/>
      <c r="I59" s="295"/>
      <c r="J59" s="424" t="s">
        <v>230</v>
      </c>
      <c r="K59" s="425"/>
      <c r="L59" s="411"/>
      <c r="M59" s="426"/>
      <c r="N59" s="413"/>
      <c r="O59" s="427"/>
    </row>
    <row r="60" spans="1:15" s="309" customFormat="1" ht="24" customHeight="1">
      <c r="A60" s="299" t="s">
        <v>221</v>
      </c>
      <c r="B60" s="299"/>
      <c r="C60" s="299"/>
      <c r="D60" s="428"/>
      <c r="E60" s="301" t="s">
        <v>122</v>
      </c>
      <c r="F60" s="302"/>
      <c r="G60" s="301" t="s">
        <v>123</v>
      </c>
      <c r="H60" s="302"/>
      <c r="I60" s="429" t="s">
        <v>231</v>
      </c>
      <c r="J60" s="430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1" t="s">
        <v>3</v>
      </c>
      <c r="K61" s="315"/>
      <c r="L61" s="316" t="s">
        <v>126</v>
      </c>
      <c r="M61" s="316"/>
      <c r="N61" s="317"/>
      <c r="O61" s="432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3" t="s">
        <v>195</v>
      </c>
      <c r="C63" s="434"/>
      <c r="D63" s="435"/>
      <c r="E63" s="333">
        <f>E65+E71+E75+E77</f>
        <v>6463102723</v>
      </c>
      <c r="F63" s="333">
        <f>IF(E$99&gt;0,(E63/E$99)*100,0)</f>
        <v>83.34</v>
      </c>
      <c r="G63" s="333">
        <f>G65+G71+G75+G77</f>
        <v>0</v>
      </c>
      <c r="H63" s="333">
        <f>IF(G$99&gt;0,(G63/G$99)*100,0)</f>
        <v>0</v>
      </c>
      <c r="I63" s="334">
        <f>I65+I71+I75+I77</f>
        <v>6463102723</v>
      </c>
      <c r="J63" s="335">
        <f>ABS(IF(G63=0,0,((I63/G63)*100)))</f>
        <v>0</v>
      </c>
      <c r="K63" s="336"/>
      <c r="L63" s="337" t="s">
        <v>196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6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197</v>
      </c>
      <c r="B65" s="437"/>
      <c r="C65" s="438"/>
      <c r="D65" s="439"/>
      <c r="E65" s="333">
        <f>SUM(E66:E69)</f>
        <v>153464650</v>
      </c>
      <c r="F65" s="333">
        <f>IF(E$99&gt;0,(E65/E$99)*100,0)</f>
        <v>1.98</v>
      </c>
      <c r="G65" s="333">
        <f>SUM(G66:G69)</f>
        <v>0</v>
      </c>
      <c r="H65" s="333">
        <f>IF(G$99&gt;0,(G65/G$99)*100,0)</f>
        <v>0</v>
      </c>
      <c r="I65" s="334">
        <f>E65-G65</f>
        <v>153464650</v>
      </c>
      <c r="J65" s="335">
        <f>ABS(IF(G65=0,0,((I65/G65)*100)))</f>
        <v>0</v>
      </c>
      <c r="K65" s="347" t="s">
        <v>131</v>
      </c>
      <c r="L65" s="347" t="s">
        <v>198</v>
      </c>
      <c r="M65" s="440"/>
      <c r="N65" s="441"/>
      <c r="O65" s="340">
        <v>43100</v>
      </c>
    </row>
    <row r="66" spans="1:15" s="384" customFormat="1" ht="20.25" customHeight="1">
      <c r="A66" s="319"/>
      <c r="B66" s="354" t="s">
        <v>199</v>
      </c>
      <c r="C66" s="354"/>
      <c r="D66" s="442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3" t="s">
        <v>199</v>
      </c>
      <c r="N66" s="444"/>
      <c r="O66" s="363">
        <v>43110</v>
      </c>
    </row>
    <row r="67" spans="1:15" s="384" customFormat="1" ht="20.25" customHeight="1">
      <c r="A67" s="319"/>
      <c r="B67" s="354" t="s">
        <v>200</v>
      </c>
      <c r="C67" s="354"/>
      <c r="D67" s="442"/>
      <c r="E67" s="356">
        <v>18147283</v>
      </c>
      <c r="F67" s="357">
        <f>IF(E$99&gt;0,(E67/E$99)*100,0)</f>
        <v>0.23</v>
      </c>
      <c r="G67" s="356"/>
      <c r="H67" s="357">
        <f>IF(G$99&gt;0,(G67/G$99)*100,0)</f>
        <v>0</v>
      </c>
      <c r="I67" s="358">
        <f>E67-G67</f>
        <v>18147283</v>
      </c>
      <c r="J67" s="359">
        <f>ABS(IF(G67=0,0,((I67/G67)*100)))</f>
        <v>0</v>
      </c>
      <c r="K67" s="325"/>
      <c r="L67" s="360" t="s">
        <v>135</v>
      </c>
      <c r="M67" s="445" t="s">
        <v>200</v>
      </c>
      <c r="N67" s="444"/>
      <c r="O67" s="363">
        <v>43120</v>
      </c>
    </row>
    <row r="68" spans="1:15" s="384" customFormat="1" ht="20.25" customHeight="1">
      <c r="A68" s="319"/>
      <c r="B68" s="354" t="s">
        <v>201</v>
      </c>
      <c r="C68" s="354"/>
      <c r="D68" s="442"/>
      <c r="E68" s="356">
        <v>135317367</v>
      </c>
      <c r="F68" s="357">
        <f>IF(E$99&gt;0,(E68/E$99)*100,0)</f>
        <v>1.74</v>
      </c>
      <c r="G68" s="356"/>
      <c r="H68" s="357">
        <f>IF(G$99&gt;0,(G68/G$99)*100,0)</f>
        <v>0</v>
      </c>
      <c r="I68" s="358">
        <f>E68-G68</f>
        <v>135317367</v>
      </c>
      <c r="J68" s="359">
        <f>ABS(IF(G68=0,0,((I68/G68)*100)))</f>
        <v>0</v>
      </c>
      <c r="K68" s="325"/>
      <c r="L68" s="360" t="s">
        <v>138</v>
      </c>
      <c r="M68" s="361" t="s">
        <v>201</v>
      </c>
      <c r="N68" s="444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2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4"/>
      <c r="O69" s="363"/>
    </row>
    <row r="70" spans="1:15" s="384" customFormat="1" ht="3.75" customHeight="1">
      <c r="A70" s="319"/>
      <c r="B70" s="365"/>
      <c r="C70" s="366"/>
      <c r="D70" s="446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202</v>
      </c>
      <c r="B71" s="437"/>
      <c r="C71" s="438"/>
      <c r="D71" s="439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203</v>
      </c>
      <c r="M71" s="440"/>
      <c r="N71" s="441"/>
      <c r="O71" s="340">
        <v>43200</v>
      </c>
    </row>
    <row r="72" spans="1:15" s="384" customFormat="1" ht="20.25" customHeight="1">
      <c r="A72" s="319"/>
      <c r="B72" s="354" t="s">
        <v>204</v>
      </c>
      <c r="C72" s="354"/>
      <c r="D72" s="442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5" t="s">
        <v>204</v>
      </c>
      <c r="N72" s="444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2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5"/>
      <c r="N73" s="444"/>
      <c r="O73" s="363"/>
    </row>
    <row r="74" spans="1:15" s="384" customFormat="1" ht="3.75" customHeight="1">
      <c r="A74" s="319"/>
      <c r="B74" s="365"/>
      <c r="C74" s="366"/>
      <c r="D74" s="446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7"/>
      <c r="C75" s="438"/>
      <c r="D75" s="439"/>
      <c r="E75" s="333">
        <f>SUM(E76)</f>
        <v>6309638073</v>
      </c>
      <c r="F75" s="333">
        <f>IF(E$99&gt;0,(E75/E$99)*100,0)</f>
        <v>81.37</v>
      </c>
      <c r="G75" s="333">
        <f>SUM(G76)</f>
        <v>0</v>
      </c>
      <c r="H75" s="333">
        <f>IF(G$99&gt;0,(G75/G$99)*100,0)</f>
        <v>0</v>
      </c>
      <c r="I75" s="334">
        <f>E75-G75</f>
        <v>6309638073</v>
      </c>
      <c r="J75" s="335">
        <f>ABS(IF(G75=0,0,((I75/G75)*100)))</f>
        <v>0</v>
      </c>
      <c r="K75" s="347" t="s">
        <v>156</v>
      </c>
      <c r="L75" s="347" t="s">
        <v>205</v>
      </c>
      <c r="M75" s="440"/>
      <c r="N75" s="441"/>
      <c r="O75" s="340">
        <v>43300</v>
      </c>
    </row>
    <row r="76" spans="1:15" s="384" customFormat="1" ht="20.25" customHeight="1">
      <c r="A76" s="319"/>
      <c r="B76" s="354" t="s">
        <v>206</v>
      </c>
      <c r="C76" s="354"/>
      <c r="D76" s="442"/>
      <c r="E76" s="356">
        <v>6309638073</v>
      </c>
      <c r="F76" s="357">
        <f>IF(E$99&gt;0,(E76/E$99)*100,0)</f>
        <v>81.37</v>
      </c>
      <c r="G76" s="356"/>
      <c r="H76" s="357">
        <f>IF(G$99&gt;0,(G76/G$99)*100,0)</f>
        <v>0</v>
      </c>
      <c r="I76" s="358">
        <f>E76-G76</f>
        <v>6309638073</v>
      </c>
      <c r="J76" s="359">
        <f>ABS(IF(G76=0,0,((I76/G76)*100)))</f>
        <v>0</v>
      </c>
      <c r="K76" s="325"/>
      <c r="L76" s="360" t="s">
        <v>134</v>
      </c>
      <c r="M76" s="445" t="s">
        <v>206</v>
      </c>
      <c r="N76" s="444"/>
      <c r="O76" s="363">
        <v>43310</v>
      </c>
    </row>
    <row r="77" spans="1:15" s="384" customFormat="1" ht="23.25" customHeight="1">
      <c r="A77" s="343" t="s">
        <v>235</v>
      </c>
      <c r="B77" s="447"/>
      <c r="C77" s="447"/>
      <c r="D77" s="442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5"/>
      <c r="N77" s="444"/>
      <c r="O77" s="363"/>
    </row>
    <row r="78" spans="1:15" s="384" customFormat="1" ht="20.25" customHeight="1">
      <c r="A78" s="319"/>
      <c r="B78" s="354" t="s">
        <v>236</v>
      </c>
      <c r="C78" s="354"/>
      <c r="D78" s="442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5"/>
      <c r="N78" s="444"/>
      <c r="O78" s="363"/>
    </row>
    <row r="79" spans="1:15" s="384" customFormat="1" ht="21" customHeight="1">
      <c r="A79" s="319"/>
      <c r="B79" s="365"/>
      <c r="C79" s="366"/>
      <c r="D79" s="446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3" t="s">
        <v>207</v>
      </c>
      <c r="C80" s="448"/>
      <c r="D80" s="449"/>
      <c r="E80" s="333">
        <f>SUM(E82,E85,E89,E93)</f>
        <v>1291608767</v>
      </c>
      <c r="F80" s="333">
        <f>IF(E$99&gt;0,(E80/E$99)*100,0)</f>
        <v>16.66</v>
      </c>
      <c r="G80" s="333">
        <f>SUM(G82,G85,G89,G93)</f>
        <v>0</v>
      </c>
      <c r="H80" s="333">
        <f>IF(G$99&gt;0,(G80/G$99)*100,0)</f>
        <v>0</v>
      </c>
      <c r="I80" s="334">
        <f>E80-G80</f>
        <v>1291608767</v>
      </c>
      <c r="J80" s="335">
        <f>ABS(IF(G80=0,0,((I80/G80)*100)))</f>
        <v>0</v>
      </c>
      <c r="K80" s="336"/>
      <c r="L80" s="337" t="s">
        <v>208</v>
      </c>
      <c r="M80" s="450"/>
      <c r="N80" s="451"/>
      <c r="O80" s="340">
        <v>44000</v>
      </c>
    </row>
    <row r="81" spans="1:15" s="384" customFormat="1" ht="3.75" customHeight="1">
      <c r="A81" s="319"/>
      <c r="B81" s="365"/>
      <c r="C81" s="366"/>
      <c r="D81" s="446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209</v>
      </c>
      <c r="B82" s="437"/>
      <c r="C82" s="344"/>
      <c r="D82" s="449"/>
      <c r="E82" s="333">
        <f>SUM(E83)</f>
        <v>1311707377</v>
      </c>
      <c r="F82" s="333">
        <f>IF(E$99&gt;0,(E82/E$99)*100,0)</f>
        <v>16.91</v>
      </c>
      <c r="G82" s="333">
        <f>SUM(G83)</f>
        <v>0</v>
      </c>
      <c r="H82" s="333">
        <f>IF(G$99&gt;0,(G82/G$99)*100,0)</f>
        <v>0</v>
      </c>
      <c r="I82" s="334">
        <f>E82-G82</f>
        <v>1311707377</v>
      </c>
      <c r="J82" s="335">
        <f>ABS(IF(G82=0,0,((I82/G82)*100)))</f>
        <v>0</v>
      </c>
      <c r="K82" s="347" t="s">
        <v>131</v>
      </c>
      <c r="L82" s="347" t="s">
        <v>210</v>
      </c>
      <c r="M82" s="348"/>
      <c r="N82" s="451"/>
      <c r="O82" s="340">
        <v>44100</v>
      </c>
    </row>
    <row r="83" spans="1:15" s="384" customFormat="1" ht="20.25" customHeight="1">
      <c r="A83" s="319"/>
      <c r="B83" s="354" t="s">
        <v>211</v>
      </c>
      <c r="C83" s="354"/>
      <c r="D83" s="452"/>
      <c r="E83" s="356">
        <v>1311707377</v>
      </c>
      <c r="F83" s="357">
        <f>IF(E$99&gt;0,(E83/E$99)*100,0)</f>
        <v>16.91</v>
      </c>
      <c r="G83" s="356"/>
      <c r="H83" s="357">
        <f>IF(G$99&gt;0,(G83/G$99)*100,0)</f>
        <v>0</v>
      </c>
      <c r="I83" s="358">
        <f>E83-G83</f>
        <v>1311707377</v>
      </c>
      <c r="J83" s="359">
        <f>ABS(IF(G83=0,0,((I83/G83)*100)))</f>
        <v>0</v>
      </c>
      <c r="K83" s="325"/>
      <c r="L83" s="360" t="s">
        <v>134</v>
      </c>
      <c r="M83" s="361" t="s">
        <v>211</v>
      </c>
      <c r="N83" s="453"/>
      <c r="O83" s="363">
        <v>44110</v>
      </c>
    </row>
    <row r="84" spans="1:15" s="384" customFormat="1" ht="3.75" customHeight="1">
      <c r="A84" s="319"/>
      <c r="B84" s="365"/>
      <c r="C84" s="366"/>
      <c r="D84" s="446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212</v>
      </c>
      <c r="B85" s="437"/>
      <c r="C85" s="438"/>
      <c r="D85" s="439"/>
      <c r="E85" s="333">
        <f>SUM(E86:E87)</f>
        <v>102081541</v>
      </c>
      <c r="F85" s="333">
        <f>IF(E$99&gt;0,(E85/E$99)*100,0)</f>
        <v>1.32</v>
      </c>
      <c r="G85" s="333">
        <f>SUM(G86:G87)</f>
        <v>0</v>
      </c>
      <c r="H85" s="333">
        <f>IF(G$99&gt;0,(G85/G$99)*100,0)</f>
        <v>0</v>
      </c>
      <c r="I85" s="334">
        <f>E85-G85</f>
        <v>102081541</v>
      </c>
      <c r="J85" s="335">
        <f>ABS(IF(G85=0,0,((I85/G85)*100)))</f>
        <v>0</v>
      </c>
      <c r="K85" s="347" t="s">
        <v>147</v>
      </c>
      <c r="L85" s="347" t="s">
        <v>213</v>
      </c>
      <c r="M85" s="440"/>
      <c r="N85" s="441"/>
      <c r="O85" s="340">
        <v>44200</v>
      </c>
    </row>
    <row r="86" spans="1:15" s="384" customFormat="1" ht="20.25" customHeight="1">
      <c r="A86" s="319"/>
      <c r="B86" s="354" t="s">
        <v>214</v>
      </c>
      <c r="C86" s="354"/>
      <c r="D86" s="442"/>
      <c r="E86" s="356">
        <v>102081541</v>
      </c>
      <c r="F86" s="357">
        <f>IF(E$99&gt;0,(E86/E$99)*100,0)</f>
        <v>1.32</v>
      </c>
      <c r="G86" s="356"/>
      <c r="H86" s="357">
        <f>IF(G$99&gt;0,(G86/G$99)*100,0)</f>
        <v>0</v>
      </c>
      <c r="I86" s="358">
        <f>E86-G86</f>
        <v>102081541</v>
      </c>
      <c r="J86" s="359">
        <f>ABS(IF(G86=0,0,((I86/G86)*100)))</f>
        <v>0</v>
      </c>
      <c r="K86" s="325"/>
      <c r="L86" s="360" t="s">
        <v>134</v>
      </c>
      <c r="M86" s="361" t="s">
        <v>214</v>
      </c>
      <c r="N86" s="444"/>
      <c r="O86" s="363">
        <v>44210</v>
      </c>
    </row>
    <row r="87" spans="1:15" s="384" customFormat="1" ht="20.25" customHeight="1">
      <c r="A87" s="319"/>
      <c r="B87" s="354" t="s">
        <v>215</v>
      </c>
      <c r="C87" s="354"/>
      <c r="D87" s="442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215</v>
      </c>
      <c r="N87" s="444"/>
      <c r="O87" s="363">
        <v>44220</v>
      </c>
    </row>
    <row r="88" spans="1:15" s="384" customFormat="1" ht="3.75" customHeight="1">
      <c r="A88" s="319"/>
      <c r="B88" s="365"/>
      <c r="C88" s="366"/>
      <c r="D88" s="446"/>
      <c r="E88" s="357"/>
      <c r="F88" s="357"/>
      <c r="G88" s="357"/>
      <c r="H88" s="357"/>
      <c r="I88" s="358"/>
      <c r="J88" s="454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7"/>
      <c r="C89" s="438"/>
      <c r="D89" s="439"/>
      <c r="E89" s="333">
        <f>E90+E91</f>
        <v>-122180151</v>
      </c>
      <c r="F89" s="333">
        <f>IF(E$99&gt;0,(E89/E$99)*100,0)</f>
        <v>-1.58</v>
      </c>
      <c r="G89" s="333">
        <f>G90+G91</f>
        <v>0</v>
      </c>
      <c r="H89" s="333">
        <f>IF(G$99&gt;0,(G89/G$99)*100,0)</f>
        <v>0</v>
      </c>
      <c r="I89" s="334">
        <f>E89-G89</f>
        <v>-122180151</v>
      </c>
      <c r="J89" s="346">
        <f>ABS(IF(G89=0,0,((I89/G89)*100)))</f>
        <v>0</v>
      </c>
      <c r="K89" s="347" t="s">
        <v>156</v>
      </c>
      <c r="L89" s="347" t="s">
        <v>238</v>
      </c>
      <c r="M89" s="440"/>
      <c r="N89" s="441"/>
      <c r="O89" s="340">
        <v>44300</v>
      </c>
    </row>
    <row r="90" spans="1:15" s="384" customFormat="1" ht="20.25" customHeight="1">
      <c r="A90" s="365"/>
      <c r="B90" s="354" t="s">
        <v>216</v>
      </c>
      <c r="C90" s="354"/>
      <c r="D90" s="442"/>
      <c r="E90" s="356"/>
      <c r="F90" s="357">
        <f>IF(E$99&gt;0,(E90/E$99)*100,0)</f>
        <v>0</v>
      </c>
      <c r="G90" s="356"/>
      <c r="H90" s="357">
        <f>IF(G$99&gt;0,(G90/G$99)*100,0)</f>
        <v>0</v>
      </c>
      <c r="I90" s="358">
        <f>E90-G90</f>
        <v>0</v>
      </c>
      <c r="J90" s="359">
        <f>ABS(IF(G90=0,0,((I90/G90)*100)))</f>
        <v>0</v>
      </c>
      <c r="K90" s="368"/>
      <c r="L90" s="360" t="s">
        <v>134</v>
      </c>
      <c r="M90" s="361" t="s">
        <v>216</v>
      </c>
      <c r="N90" s="444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2"/>
      <c r="E91" s="356">
        <v>-122180151</v>
      </c>
      <c r="F91" s="357">
        <f>IF(E$99&gt;0,(E91/E$99)*100,0)</f>
        <v>-1.58</v>
      </c>
      <c r="G91" s="356"/>
      <c r="H91" s="357">
        <f>IF(G$99&gt;0,(G91/G$99)*100,0)</f>
        <v>0</v>
      </c>
      <c r="I91" s="358">
        <f>E91-G91</f>
        <v>-122180151</v>
      </c>
      <c r="J91" s="359">
        <f>ABS(IF(G91=0,0,((I91/G91)*100)))</f>
        <v>0</v>
      </c>
      <c r="K91" s="368"/>
      <c r="L91" s="360" t="s">
        <v>135</v>
      </c>
      <c r="M91" s="361" t="s">
        <v>217</v>
      </c>
      <c r="N91" s="444"/>
      <c r="O91" s="363">
        <v>44320</v>
      </c>
    </row>
    <row r="92" spans="1:15" s="384" customFormat="1" ht="3.75" customHeight="1">
      <c r="A92" s="319"/>
      <c r="B92" s="365"/>
      <c r="C92" s="366"/>
      <c r="D92" s="446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5"/>
      <c r="C93" s="438"/>
      <c r="D93" s="439"/>
      <c r="E93" s="333">
        <f>SUM(E95:E98)</f>
        <v>0</v>
      </c>
      <c r="F93" s="333">
        <f>IF(E$99&gt;0,(E93/E$99)*100,0)</f>
        <v>0</v>
      </c>
      <c r="G93" s="333">
        <f>SUM(G95:G98)</f>
        <v>0</v>
      </c>
      <c r="H93" s="333">
        <f>IF(G$99&gt;0,(G93/G$99)*100,0)</f>
        <v>0</v>
      </c>
      <c r="I93" s="334">
        <f>E93-G93</f>
        <v>0</v>
      </c>
      <c r="J93" s="335">
        <f>ABS(IF(G93=0,0,((I93/G93)*100)))</f>
        <v>0</v>
      </c>
      <c r="K93" s="347"/>
      <c r="L93" s="347"/>
      <c r="M93" s="440"/>
      <c r="N93" s="441"/>
      <c r="O93" s="340"/>
    </row>
    <row r="94" spans="1:15" s="384" customFormat="1" ht="3.75" customHeight="1">
      <c r="A94" s="319"/>
      <c r="B94" s="365"/>
      <c r="C94" s="366"/>
      <c r="D94" s="446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2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6"/>
      <c r="L95" s="457"/>
      <c r="M95" s="445"/>
      <c r="N95" s="444"/>
      <c r="O95" s="363"/>
    </row>
    <row r="96" spans="1:15" s="384" customFormat="1" ht="20.25" customHeight="1">
      <c r="A96" s="365"/>
      <c r="B96" s="354" t="s">
        <v>218</v>
      </c>
      <c r="C96" s="354"/>
      <c r="D96" s="442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6"/>
      <c r="L96" s="457"/>
      <c r="M96" s="445"/>
      <c r="N96" s="444"/>
      <c r="O96" s="363"/>
    </row>
    <row r="97" spans="1:15" s="384" customFormat="1" ht="30.75" customHeight="1">
      <c r="A97" s="365"/>
      <c r="B97" s="354" t="s">
        <v>242</v>
      </c>
      <c r="C97" s="354"/>
      <c r="D97" s="442"/>
      <c r="E97" s="356"/>
      <c r="F97" s="357"/>
      <c r="G97" s="356"/>
      <c r="H97" s="357"/>
      <c r="I97" s="358"/>
      <c r="J97" s="359"/>
      <c r="K97" s="456"/>
      <c r="L97" s="457"/>
      <c r="M97" s="445"/>
      <c r="N97" s="444"/>
      <c r="O97" s="363"/>
    </row>
    <row r="98" spans="1:15" s="384" customFormat="1" ht="20.25" customHeight="1">
      <c r="A98" s="365"/>
      <c r="B98" s="354" t="s">
        <v>243</v>
      </c>
      <c r="C98" s="354"/>
      <c r="D98" s="442"/>
      <c r="E98" s="356"/>
      <c r="F98" s="357">
        <f>IF(E$99&gt;0,(E98/E$99)*100,0)</f>
        <v>0</v>
      </c>
      <c r="G98" s="356"/>
      <c r="H98" s="357">
        <f>IF(G$99&gt;0,(G98/G$99)*100,0)</f>
        <v>0</v>
      </c>
      <c r="I98" s="358">
        <f>E98-G98</f>
        <v>0</v>
      </c>
      <c r="J98" s="359">
        <f>ABS(IF(G98=0,0,((I98/G98)*100)))</f>
        <v>0</v>
      </c>
      <c r="K98" s="456"/>
      <c r="L98" s="457"/>
      <c r="M98" s="445"/>
      <c r="N98" s="444"/>
      <c r="O98" s="363"/>
    </row>
    <row r="99" spans="1:15" s="396" customFormat="1" ht="33" customHeight="1" thickBot="1">
      <c r="A99" s="458"/>
      <c r="B99" s="459" t="s">
        <v>244</v>
      </c>
      <c r="C99" s="460"/>
      <c r="D99" s="461"/>
      <c r="E99" s="388">
        <f>E63+E80</f>
        <v>7754711490</v>
      </c>
      <c r="F99" s="388">
        <f>IF(E$99&gt;0,(E99/E$99)*100,0)</f>
        <v>100</v>
      </c>
      <c r="G99" s="388">
        <f>G63+G80</f>
        <v>0</v>
      </c>
      <c r="H99" s="388">
        <f>IF(G$99&gt;0,(G99/G$99)*100,0)</f>
        <v>0</v>
      </c>
      <c r="I99" s="389">
        <f>E99-G99</f>
        <v>7754711490</v>
      </c>
      <c r="J99" s="390">
        <f>ABS(IF(G99=0,0,((I99/G99)*100)))</f>
        <v>0</v>
      </c>
      <c r="K99" s="391"/>
      <c r="L99" s="392" t="s">
        <v>194</v>
      </c>
      <c r="M99" s="393"/>
      <c r="N99" s="394"/>
      <c r="O99" s="395">
        <v>45000</v>
      </c>
    </row>
    <row r="100" spans="1:15" s="468" customFormat="1" ht="15.75">
      <c r="A100" s="462"/>
      <c r="B100" s="463"/>
      <c r="C100" s="464"/>
      <c r="D100" s="464"/>
      <c r="E100" s="465"/>
      <c r="F100" s="465"/>
      <c r="G100" s="466"/>
      <c r="H100" s="465"/>
      <c r="I100" s="467"/>
      <c r="K100" s="469"/>
      <c r="L100" s="470"/>
      <c r="M100" s="471"/>
      <c r="N100" s="471"/>
      <c r="O100" s="472"/>
    </row>
  </sheetData>
  <mergeCells count="54">
    <mergeCell ref="B91:C91"/>
    <mergeCell ref="B95:C95"/>
    <mergeCell ref="B96:C96"/>
    <mergeCell ref="B98:C98"/>
    <mergeCell ref="B97:C97"/>
    <mergeCell ref="B83:C83"/>
    <mergeCell ref="B86:C86"/>
    <mergeCell ref="B87:C87"/>
    <mergeCell ref="B90:C90"/>
    <mergeCell ref="B72:C72"/>
    <mergeCell ref="B73:C73"/>
    <mergeCell ref="B76:C76"/>
    <mergeCell ref="B78:C78"/>
    <mergeCell ref="B66:C66"/>
    <mergeCell ref="B67:C67"/>
    <mergeCell ref="B68:C68"/>
    <mergeCell ref="B69:C69"/>
    <mergeCell ref="A54:C54"/>
    <mergeCell ref="A60:C61"/>
    <mergeCell ref="I60:J60"/>
    <mergeCell ref="A55:J55"/>
    <mergeCell ref="A56:J56"/>
    <mergeCell ref="B49:C49"/>
    <mergeCell ref="B50:C50"/>
    <mergeCell ref="B51:C51"/>
    <mergeCell ref="B52:C52"/>
    <mergeCell ref="B39:C39"/>
    <mergeCell ref="B40:C40"/>
    <mergeCell ref="B43:C43"/>
    <mergeCell ref="B46:C46"/>
    <mergeCell ref="B33:C33"/>
    <mergeCell ref="B34:C34"/>
    <mergeCell ref="B35:C35"/>
    <mergeCell ref="B38:C38"/>
    <mergeCell ref="B29:C29"/>
    <mergeCell ref="B30:C30"/>
    <mergeCell ref="B31:C31"/>
    <mergeCell ref="B32:C32"/>
    <mergeCell ref="B23:C23"/>
    <mergeCell ref="B24:C24"/>
    <mergeCell ref="B27:C27"/>
    <mergeCell ref="B28:C28"/>
    <mergeCell ref="B16:C16"/>
    <mergeCell ref="B20:C20"/>
    <mergeCell ref="B21:C21"/>
    <mergeCell ref="B22:C22"/>
    <mergeCell ref="B12:C12"/>
    <mergeCell ref="B13:C13"/>
    <mergeCell ref="B14:C14"/>
    <mergeCell ref="B15:C15"/>
    <mergeCell ref="A2:J2"/>
    <mergeCell ref="A5:C6"/>
    <mergeCell ref="A8:C8"/>
    <mergeCell ref="B11:C11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2008-05-05T08:18:34Z</dcterms:created>
  <dcterms:modified xsi:type="dcterms:W3CDTF">2008-05-05T08:18:48Z</dcterms:modified>
  <cp:category/>
  <cp:version/>
  <cp:contentType/>
  <cp:contentStatus/>
</cp:coreProperties>
</file>