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6" windowHeight="6048" firstSheet="1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'現金流量綜計表'!$A$1:$H$51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<sst xmlns="http://schemas.openxmlformats.org/spreadsheetml/2006/main" count="344" uniqueCount="245">
  <si>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</si>
  <si>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</si>
  <si>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</si>
  <si>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</si>
  <si>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</si>
  <si>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</si>
  <si>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</si>
  <si>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</si>
  <si>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</si>
  <si>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</si>
  <si>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</si>
  <si>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</si>
  <si>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</si>
  <si>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</si>
  <si>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</si>
  <si>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</si>
  <si>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</si>
  <si>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</si>
  <si>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</si>
  <si>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</si>
  <si>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</si>
  <si>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</si>
  <si>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</si>
  <si>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</si>
  <si>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</si>
  <si>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</si>
  <si>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</si>
  <si>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</si>
  <si>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</si>
  <si>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</si>
  <si>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</si>
  <si>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</si>
  <si>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水資源作業基金</t>
  </si>
  <si>
    <t>收支餘絀決算表</t>
  </si>
  <si>
    <r>
      <t xml:space="preserve"> 96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</si>
  <si>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</si>
  <si>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</si>
  <si>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業務收入</t>
  </si>
  <si>
    <t>業務成本與費用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</si>
  <si>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</si>
  <si>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</si>
  <si>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</si>
  <si>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</si>
  <si>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</si>
  <si>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</si>
  <si>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</si>
  <si>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</si>
  <si>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</si>
  <si>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</si>
  <si>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</si>
  <si>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</si>
  <si>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</si>
  <si>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</si>
  <si>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</si>
  <si>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</si>
  <si>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</si>
  <si>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</si>
  <si>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</si>
  <si>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</si>
  <si>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</si>
  <si>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</si>
  <si>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</si>
  <si>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</si>
  <si>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</si>
  <si>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</si>
  <si>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</si>
  <si>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</si>
  <si>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</si>
  <si>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</si>
  <si>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</si>
  <si>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</si>
  <si>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水資源作業基金餘絀撥補決算表</t>
  </si>
  <si>
    <t xml:space="preserve">  中華民國96年度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</si>
  <si>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</si>
  <si>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r>
      <t xml:space="preserve"> </t>
    </r>
    <r>
      <rPr>
        <b/>
        <sz val="11"/>
        <rFont val="華康粗明體"/>
        <family val="3"/>
      </rPr>
      <t>預 算 數</t>
    </r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</si>
  <si>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</si>
  <si>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</si>
  <si>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</si>
  <si>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</si>
  <si>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</si>
  <si>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</si>
  <si>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</si>
  <si>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</si>
  <si>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</si>
  <si>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</si>
  <si>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</si>
  <si>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</si>
  <si>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</si>
  <si>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</si>
  <si>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</si>
  <si>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</si>
  <si>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</si>
  <si>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</si>
  <si>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</si>
  <si>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</si>
  <si>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</si>
  <si>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</si>
  <si>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</si>
  <si>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</si>
  <si>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</si>
  <si>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</si>
  <si>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</si>
  <si>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</si>
  <si>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水資源作業基金現金流量決算表</t>
  </si>
  <si>
    <t xml:space="preserve">      中華民國96年度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</si>
  <si>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</si>
  <si>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</si>
  <si>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</si>
  <si>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</si>
  <si>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</si>
  <si>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</si>
  <si>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</si>
  <si>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</si>
  <si>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</si>
  <si>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</si>
  <si>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</si>
  <si>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</si>
  <si>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</si>
  <si>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</si>
  <si>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</si>
  <si>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</si>
  <si>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 xml:space="preserve">2. </t>
    </r>
    <r>
      <rPr>
        <sz val="10"/>
        <rFont val="華康粗明體"/>
        <family val="3"/>
      </rPr>
      <t>本表「調整非現金項目」欄所列，包括提存呆帳、醫療折讓及短絀、折舊及折耗、攤銷、兌換短絀（賸餘－）、處理
      資產短絀（賸餘－）、債務整理短絀（賸餘－）、其他、流動資產淨減（淨增－）及流動負債淨增（淨減－）。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</si>
  <si>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</si>
  <si>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</si>
  <si>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</si>
  <si>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</si>
  <si>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</si>
  <si>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</si>
  <si>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</si>
  <si>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</si>
  <si>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</si>
  <si>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</si>
  <si>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</si>
  <si>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</si>
  <si>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</si>
  <si>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</si>
  <si>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</si>
  <si>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</si>
  <si>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</si>
  <si>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</si>
  <si>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</si>
  <si>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</si>
  <si>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</si>
  <si>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</si>
  <si>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</si>
  <si>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</si>
  <si>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</si>
  <si>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</si>
  <si>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</si>
  <si>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</si>
  <si>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</si>
  <si>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</si>
  <si>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</si>
  <si>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</si>
  <si>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</si>
  <si>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</si>
  <si>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</si>
  <si>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</si>
  <si>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</si>
  <si>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</si>
  <si>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</si>
  <si>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</si>
  <si>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</si>
  <si>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</si>
  <si>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</si>
  <si>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</si>
  <si>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</si>
  <si>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</si>
  <si>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</si>
  <si>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</si>
  <si>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</si>
  <si>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</si>
  <si>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</si>
  <si>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</si>
  <si>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</si>
  <si>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</si>
  <si>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</si>
  <si>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</si>
  <si>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</si>
  <si>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</si>
  <si>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</si>
  <si>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</si>
  <si>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</si>
  <si>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</si>
  <si>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</si>
  <si>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</si>
  <si>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</si>
  <si>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</si>
  <si>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</si>
  <si>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</si>
  <si>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</si>
  <si>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</si>
  <si>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</si>
  <si>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</si>
  <si>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</si>
  <si>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</si>
  <si>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</si>
  <si>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</si>
  <si>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</si>
  <si>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</si>
  <si>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</si>
  <si>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</si>
  <si>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</si>
  <si>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</si>
  <si>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</si>
  <si>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</si>
  <si>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</si>
  <si>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</si>
  <si>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</si>
  <si>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</si>
  <si>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</si>
  <si>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</si>
  <si>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</si>
  <si>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</si>
  <si>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</si>
  <si>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</si>
  <si>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</si>
  <si>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</si>
  <si>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</si>
  <si>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</si>
  <si>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水資源作業</t>
  </si>
  <si>
    <r>
      <t>中華民國</t>
    </r>
    <r>
      <rPr>
        <b/>
        <sz val="14"/>
        <rFont val="Times New Roman"/>
        <family val="1"/>
      </rPr>
      <t>96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</si>
  <si>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</si>
  <si>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</si>
  <si>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</si>
  <si>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</si>
  <si>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</si>
  <si>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t>註:信託代理與保證資產(負債)性質科目，本年度決算為111,845,032元，上年度決算為155,375,208元。</t>
  </si>
  <si>
    <t>基金平衡表</t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</si>
  <si>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</si>
  <si>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r>
      <t>單位</t>
    </r>
    <r>
      <rPr>
        <b/>
        <sz val="10"/>
        <rFont val="Courier New"/>
        <family val="3"/>
      </rPr>
      <t>:</t>
    </r>
    <r>
      <rPr>
        <b/>
        <sz val="10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</si>
  <si>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</si>
  <si>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</si>
  <si>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</si>
  <si>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</si>
  <si>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遞  延  貸  項</t>
  </si>
  <si>
    <t>遞延收入</t>
  </si>
  <si>
    <t>累積餘絀(-)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</si>
  <si>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</si>
  <si>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</si>
  <si>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 值 其 他 項 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</si>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</sst>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\-* #,##0.00_);_(* &quot;…&quot;_);_(@_)"/>
    <numFmt numFmtId="193" formatCode="_(&quot; +&quot;* #,##0.00_);_(&quot; –&quot;* #,##0.00_);_(* &quot;…&quot;_);_(@_)"/>
    <numFmt numFmtId="194" formatCode="_(* #,##0.00_);_(&quot; –&quot;* #,##0.00_);_(* &quot;…&quot;_);_(@_)"/>
    <numFmt numFmtId="195" formatCode="_(* #,##0.00_);_(&quot;－&quot;* #,##0.00_);_(* &quot;…&quot;_);_(@_)"/>
    <numFmt numFmtId="196" formatCode="_(* #,##0.00_);_(\-* #,##0.00_);_(* &quot;&quot;_);_(@_)"/>
    <numFmt numFmtId="197" formatCode="#,##0.00_ "/>
    <numFmt numFmtId="198" formatCode="_(&quot; +&quot;* #,##0.00_);_(&quot;–&quot;* #,##0.00_);_(* &quot;&quot;_);_(@_)"/>
    <numFmt numFmtId="199" formatCode="_(* #,##0.000_);_(&quot;–&quot;* #,##0.000_);_(* &quot;…&quot;_);_(@_)"/>
    <numFmt numFmtId="200" formatCode="_(* #,##0.0000_);_(&quot;–&quot;* #,##0.0000_);_(* &quot;…&quot;_);_(@_)"/>
  </numFmts>
  <fonts count="82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b/>
      <sz val="8"/>
      <name val="華康粗明體"/>
      <family val="3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sz val="9"/>
      <color indexed="12"/>
      <name val="華康粗明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10"/>
      <name val="新細明體"/>
      <family val="1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0"/>
      <name val="Courier New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83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3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centerContinuous" vertical="center"/>
      <protection/>
    </xf>
    <xf numFmtId="189" fontId="14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right" vertical="center"/>
      <protection/>
    </xf>
    <xf numFmtId="189" fontId="15" fillId="0" borderId="0" xfId="19" applyFont="1" applyAlignment="1" applyProtection="1">
      <alignment horizontal="right"/>
      <protection/>
    </xf>
    <xf numFmtId="189" fontId="15" fillId="0" borderId="0" xfId="19" applyFont="1" applyAlignment="1" applyProtection="1" quotePrefix="1">
      <alignment horizontal="left"/>
      <protection/>
    </xf>
    <xf numFmtId="189" fontId="16" fillId="0" borderId="0" xfId="19" applyFont="1" applyAlignment="1" applyProtection="1">
      <alignment vertical="center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horizontal="right" vertical="center"/>
      <protection/>
    </xf>
    <xf numFmtId="189" fontId="20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>
      <alignment horizontal="left" vertical="center"/>
      <protection/>
    </xf>
    <xf numFmtId="189" fontId="18" fillId="0" borderId="0" xfId="19" applyFont="1" applyAlignment="1" applyProtection="1">
      <alignment horizontal="right" vertical="center"/>
      <protection/>
    </xf>
    <xf numFmtId="189" fontId="16" fillId="0" borderId="2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>
      <alignment horizontal="center" vertical="center"/>
      <protection/>
    </xf>
    <xf numFmtId="189" fontId="16" fillId="0" borderId="4" xfId="19" applyFont="1" applyBorder="1" applyAlignment="1" applyProtection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 wrapText="1"/>
      <protection/>
    </xf>
    <xf numFmtId="189" fontId="16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9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5" xfId="19" applyNumberFormat="1" applyFont="1" applyBorder="1" applyAlignment="1" applyProtection="1" quotePrefix="1">
      <alignment horizontal="distributed" vertical="center"/>
      <protection/>
    </xf>
    <xf numFmtId="184" fontId="26" fillId="0" borderId="5" xfId="19" applyNumberFormat="1" applyFont="1" applyBorder="1" applyAlignment="1" applyProtection="1">
      <alignment horizontal="right" vertical="center"/>
      <protection/>
    </xf>
    <xf numFmtId="184" fontId="26" fillId="0" borderId="6" xfId="19" applyNumberFormat="1" applyFont="1" applyBorder="1" applyAlignment="1" applyProtection="1">
      <alignment horizontal="right" vertical="center"/>
      <protection/>
    </xf>
    <xf numFmtId="185" fontId="26" fillId="0" borderId="5" xfId="19" applyNumberFormat="1" applyFont="1" applyBorder="1" applyAlignment="1" applyProtection="1">
      <alignment horizontal="right" vertical="center"/>
      <protection/>
    </xf>
    <xf numFmtId="186" fontId="26" fillId="0" borderId="0" xfId="19" applyNumberFormat="1" applyFont="1" applyBorder="1" applyAlignment="1" applyProtection="1">
      <alignment horizontal="right" vertical="center"/>
      <protection/>
    </xf>
    <xf numFmtId="189" fontId="27" fillId="0" borderId="0" xfId="19" applyFont="1" applyAlignment="1" applyProtection="1">
      <alignment vertical="center"/>
      <protection/>
    </xf>
    <xf numFmtId="189" fontId="18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/>
    </xf>
    <xf numFmtId="184" fontId="12" fillId="0" borderId="6" xfId="19" applyNumberFormat="1" applyFont="1" applyBorder="1" applyAlignment="1" applyProtection="1">
      <alignment horizontal="righ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9" fontId="12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89" fontId="31" fillId="0" borderId="0" xfId="19" applyFont="1" applyAlignment="1" applyProtection="1">
      <alignment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6" fontId="12" fillId="0" borderId="0" xfId="19" applyNumberFormat="1" applyFont="1" applyBorder="1" applyAlignment="1" applyProtection="1">
      <alignment horizontal="righ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189" fontId="33" fillId="0" borderId="0" xfId="19" applyFont="1" applyAlignment="1" applyProtection="1">
      <alignment vertical="center"/>
      <protection/>
    </xf>
    <xf numFmtId="189" fontId="28" fillId="0" borderId="0" xfId="19" applyFont="1" applyBorder="1" applyAlignment="1" applyProtection="1">
      <alignment vertical="center"/>
      <protection/>
    </xf>
    <xf numFmtId="189" fontId="34" fillId="0" borderId="0" xfId="19" applyFont="1" applyBorder="1" applyAlignment="1" applyProtection="1">
      <alignment horizontal="distributed" vertical="center"/>
      <protection/>
    </xf>
    <xf numFmtId="189" fontId="28" fillId="0" borderId="5" xfId="19" applyFont="1" applyBorder="1" applyAlignment="1" applyProtection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189" fontId="26" fillId="0" borderId="0" xfId="19" applyFont="1" applyAlignment="1">
      <alignment horizontal="right"/>
      <protection/>
    </xf>
    <xf numFmtId="184" fontId="26" fillId="0" borderId="5" xfId="19" applyNumberFormat="1" applyFont="1" applyBorder="1" applyAlignment="1" applyProtection="1">
      <alignment horizontal="right" vertical="center"/>
      <protection locked="0"/>
    </xf>
    <xf numFmtId="185" fontId="26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 quotePrefix="1">
      <alignment horizontal="distributed" vertical="center"/>
      <protection/>
    </xf>
    <xf numFmtId="49" fontId="19" fillId="0" borderId="8" xfId="19" applyNumberFormat="1" applyFont="1" applyBorder="1" applyAlignment="1" applyProtection="1" quotePrefix="1">
      <alignment horizontal="distributed" vertical="center"/>
      <protection/>
    </xf>
    <xf numFmtId="184" fontId="26" fillId="0" borderId="8" xfId="19" applyNumberFormat="1" applyFont="1" applyBorder="1" applyAlignment="1" applyProtection="1">
      <alignment horizontal="right" vertical="center"/>
      <protection/>
    </xf>
    <xf numFmtId="184" fontId="26" fillId="0" borderId="9" xfId="19" applyNumberFormat="1" applyFont="1" applyBorder="1" applyAlignment="1" applyProtection="1">
      <alignment horizontal="right" vertical="center"/>
      <protection/>
    </xf>
    <xf numFmtId="185" fontId="26" fillId="0" borderId="8" xfId="19" applyNumberFormat="1" applyFont="1" applyBorder="1" applyAlignment="1" applyProtection="1">
      <alignment horizontal="right" vertical="center"/>
      <protection/>
    </xf>
    <xf numFmtId="185" fontId="26" fillId="0" borderId="10" xfId="19" applyNumberFormat="1" applyFont="1" applyBorder="1" applyAlignment="1" applyProtection="1">
      <alignment horizontal="right" vertical="center"/>
      <protection/>
    </xf>
    <xf numFmtId="186" fontId="26" fillId="0" borderId="7" xfId="19" applyNumberFormat="1" applyFont="1" applyBorder="1" applyAlignment="1" applyProtection="1">
      <alignment horizontal="right" vertical="center"/>
      <protection/>
    </xf>
    <xf numFmtId="189" fontId="36" fillId="0" borderId="0" xfId="19" applyFont="1" applyAlignment="1" applyProtection="1">
      <alignment vertical="center"/>
      <protection/>
    </xf>
    <xf numFmtId="189" fontId="37" fillId="0" borderId="0" xfId="19" applyFont="1" applyAlignment="1" applyProtection="1">
      <alignment vertical="center"/>
      <protection/>
    </xf>
    <xf numFmtId="189" fontId="38" fillId="0" borderId="0" xfId="19" applyFont="1" applyAlignment="1" applyProtection="1">
      <alignment horizontal="distributed" vertical="center"/>
      <protection/>
    </xf>
    <xf numFmtId="189" fontId="28" fillId="0" borderId="0" xfId="19" applyFont="1" applyAlignment="1" applyProtection="1">
      <alignment horizontal="distributed" vertical="center"/>
      <protection/>
    </xf>
    <xf numFmtId="189" fontId="36" fillId="0" borderId="0" xfId="19" applyFont="1">
      <alignment/>
      <protection/>
    </xf>
    <xf numFmtId="189" fontId="37" fillId="0" borderId="0" xfId="19" applyFont="1">
      <alignment/>
      <protection/>
    </xf>
    <xf numFmtId="189" fontId="38" fillId="0" borderId="0" xfId="19" applyFont="1" applyAlignment="1">
      <alignment horizontal="distributed"/>
      <protection/>
    </xf>
    <xf numFmtId="189" fontId="28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38" fillId="0" borderId="0" xfId="19" applyFont="1">
      <alignment/>
      <protection/>
    </xf>
    <xf numFmtId="189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0" fillId="0" borderId="0" xfId="20" applyFont="1" applyAlignment="1" applyProtection="1">
      <alignment vertical="center"/>
      <protection/>
    </xf>
    <xf numFmtId="41" fontId="15" fillId="0" borderId="0" xfId="24" applyFont="1" applyAlignment="1" applyProtection="1">
      <alignment horizontal="center"/>
      <protection/>
    </xf>
    <xf numFmtId="41" fontId="15" fillId="0" borderId="0" xfId="24" applyFont="1" applyAlignment="1" applyProtection="1">
      <alignment vertical="center"/>
      <protection/>
    </xf>
    <xf numFmtId="0" fontId="19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6" fillId="0" borderId="0" xfId="20" applyFont="1" applyAlignment="1" applyProtection="1">
      <alignment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left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1" xfId="20" applyFont="1" applyBorder="1" applyAlignment="1" applyProtection="1">
      <alignment horizontal="center" vertical="center" wrapText="1"/>
      <protection/>
    </xf>
    <xf numFmtId="0" fontId="42" fillId="0" borderId="3" xfId="20" applyFont="1" applyBorder="1" applyAlignment="1" applyProtection="1" quotePrefix="1">
      <alignment horizontal="center" vertical="center" wrapText="1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2" xfId="20" applyFont="1" applyBorder="1" applyAlignment="1" applyProtection="1" quotePrefix="1">
      <alignment horizontal="center" vertical="center"/>
      <protection/>
    </xf>
    <xf numFmtId="0" fontId="43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9" fillId="0" borderId="0" xfId="20" applyFont="1" applyAlignment="1" applyProtection="1" quotePrefix="1">
      <alignment horizontal="distributed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4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12" xfId="20" applyNumberFormat="1" applyFont="1" applyBorder="1" applyAlignment="1" applyProtection="1">
      <alignment horizontal="right" vertical="center"/>
      <protection/>
    </xf>
    <xf numFmtId="196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5" xfId="20" applyNumberFormat="1" applyFont="1" applyBorder="1" applyAlignment="1" applyProtection="1">
      <alignment horizontal="right" vertical="center"/>
      <protection/>
    </xf>
    <xf numFmtId="186" fontId="11" fillId="0" borderId="0" xfId="20" applyNumberFormat="1" applyFont="1" applyBorder="1" applyAlignment="1" applyProtection="1">
      <alignment horizontal="right" vertical="center"/>
      <protection/>
    </xf>
    <xf numFmtId="0" fontId="27" fillId="0" borderId="0" xfId="20" applyFont="1" applyAlignment="1" applyProtection="1">
      <alignment vertical="center"/>
      <protection/>
    </xf>
    <xf numFmtId="0" fontId="36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184" fontId="44" fillId="0" borderId="5" xfId="20" applyNumberFormat="1" applyFont="1" applyBorder="1" applyAlignment="1" applyProtection="1">
      <alignment horizontal="right" vertical="center"/>
      <protection/>
    </xf>
    <xf numFmtId="185" fontId="44" fillId="0" borderId="12" xfId="20" applyNumberFormat="1" applyFont="1" applyBorder="1" applyAlignment="1" applyProtection="1">
      <alignment horizontal="right" vertical="center"/>
      <protection/>
    </xf>
    <xf numFmtId="196" fontId="44" fillId="0" borderId="5" xfId="20" applyNumberFormat="1" applyFont="1" applyBorder="1" applyAlignment="1" applyProtection="1">
      <alignment horizontal="right" vertical="center"/>
      <protection/>
    </xf>
    <xf numFmtId="185" fontId="44" fillId="0" borderId="5" xfId="20" applyNumberFormat="1" applyFont="1" applyBorder="1" applyAlignment="1" applyProtection="1">
      <alignment horizontal="right" vertical="center"/>
      <protection/>
    </xf>
    <xf numFmtId="0" fontId="44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184" fontId="44" fillId="0" borderId="5" xfId="20" applyNumberFormat="1" applyFont="1" applyBorder="1" applyAlignment="1" applyProtection="1">
      <alignment horizontal="right" vertical="center"/>
      <protection locked="0"/>
    </xf>
    <xf numFmtId="185" fontId="44" fillId="0" borderId="12" xfId="20" applyNumberFormat="1" applyFont="1" applyBorder="1" applyAlignment="1" applyProtection="1">
      <alignment horizontal="right" vertical="center"/>
      <protection locked="0"/>
    </xf>
    <xf numFmtId="186" fontId="44" fillId="0" borderId="0" xfId="20" applyNumberFormat="1" applyFont="1" applyBorder="1" applyAlignment="1" applyProtection="1">
      <alignment horizontal="right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5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36" fillId="0" borderId="0" xfId="20" applyFont="1" applyAlignment="1" applyProtection="1">
      <alignment vertical="top"/>
      <protection/>
    </xf>
    <xf numFmtId="0" fontId="28" fillId="0" borderId="0" xfId="20" applyFont="1" applyAlignment="1" applyProtection="1" quotePrefix="1">
      <alignment horizontal="distributed" vertical="top"/>
      <protection/>
    </xf>
    <xf numFmtId="49" fontId="28" fillId="0" borderId="5" xfId="20" applyNumberFormat="1" applyFont="1" applyBorder="1" applyAlignment="1" applyProtection="1" quotePrefix="1">
      <alignment horizontal="distributed" vertical="top"/>
      <protection/>
    </xf>
    <xf numFmtId="184" fontId="44" fillId="0" borderId="5" xfId="20" applyNumberFormat="1" applyFont="1" applyBorder="1" applyAlignment="1" applyProtection="1">
      <alignment horizontal="right" vertical="top"/>
      <protection/>
    </xf>
    <xf numFmtId="185" fontId="44" fillId="0" borderId="12" xfId="20" applyNumberFormat="1" applyFont="1" applyBorder="1" applyAlignment="1" applyProtection="1">
      <alignment horizontal="right" vertical="top"/>
      <protection/>
    </xf>
    <xf numFmtId="196" fontId="44" fillId="0" borderId="5" xfId="20" applyNumberFormat="1" applyFont="1" applyBorder="1" applyAlignment="1" applyProtection="1">
      <alignment horizontal="right" vertical="top"/>
      <protection/>
    </xf>
    <xf numFmtId="185" fontId="44" fillId="0" borderId="5" xfId="20" applyNumberFormat="1" applyFont="1" applyBorder="1" applyAlignment="1" applyProtection="1">
      <alignment horizontal="right" vertical="top"/>
      <protection/>
    </xf>
    <xf numFmtId="0" fontId="44" fillId="0" borderId="0" xfId="20" applyFont="1" applyAlignment="1">
      <alignment horizontal="right" vertical="top"/>
      <protection/>
    </xf>
    <xf numFmtId="0" fontId="6" fillId="0" borderId="0" xfId="20" applyFont="1" applyAlignment="1" applyProtection="1">
      <alignment vertical="top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9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46" fillId="0" borderId="7" xfId="20" applyFont="1" applyBorder="1" applyAlignment="1" applyProtection="1">
      <alignment horizontal="distributed" vertical="center"/>
      <protection/>
    </xf>
    <xf numFmtId="0" fontId="47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184" fontId="44" fillId="0" borderId="8" xfId="20" applyNumberFormat="1" applyFont="1" applyBorder="1" applyAlignment="1" applyProtection="1">
      <alignment vertical="center"/>
      <protection/>
    </xf>
    <xf numFmtId="185" fontId="44" fillId="0" borderId="10" xfId="20" applyNumberFormat="1" applyFont="1" applyBorder="1" applyAlignment="1" applyProtection="1">
      <alignment vertical="center"/>
      <protection/>
    </xf>
    <xf numFmtId="196" fontId="44" fillId="0" borderId="8" xfId="20" applyNumberFormat="1" applyFont="1" applyBorder="1" applyAlignment="1" applyProtection="1">
      <alignment vertical="center"/>
      <protection/>
    </xf>
    <xf numFmtId="185" fontId="44" fillId="0" borderId="8" xfId="20" applyNumberFormat="1" applyFont="1" applyBorder="1" applyAlignment="1" applyProtection="1">
      <alignment vertical="center"/>
      <protection/>
    </xf>
    <xf numFmtId="186" fontId="44" fillId="0" borderId="7" xfId="20" applyNumberFormat="1" applyFont="1" applyBorder="1" applyAlignment="1" applyProtection="1">
      <alignment vertical="center"/>
      <protection/>
    </xf>
    <xf numFmtId="0" fontId="46" fillId="0" borderId="0" xfId="20" applyFont="1" applyAlignment="1" applyProtection="1">
      <alignment vertical="center"/>
      <protection/>
    </xf>
    <xf numFmtId="0" fontId="47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36" fillId="0" borderId="0" xfId="20" applyFont="1" applyProtection="1">
      <alignment/>
      <protection/>
    </xf>
    <xf numFmtId="0" fontId="46" fillId="0" borderId="0" xfId="20" applyFont="1" applyProtection="1">
      <alignment/>
      <protection/>
    </xf>
    <xf numFmtId="0" fontId="47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47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46" fillId="0" borderId="0" xfId="20" applyFont="1">
      <alignment/>
      <protection/>
    </xf>
    <xf numFmtId="0" fontId="47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44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3" fillId="0" borderId="0" xfId="21" applyFont="1" applyAlignment="1" applyProtection="1">
      <alignment horizontal="center" vertical="center"/>
      <protection locked="0"/>
    </xf>
    <xf numFmtId="0" fontId="40" fillId="0" borderId="0" xfId="21" applyFont="1" applyAlignment="1" applyProtection="1">
      <alignment horizontal="center"/>
      <protection/>
    </xf>
    <xf numFmtId="0" fontId="0" fillId="0" borderId="0" xfId="21" applyFont="1" applyAlignment="1" applyProtection="1">
      <alignment vertical="center"/>
      <protection/>
    </xf>
    <xf numFmtId="0" fontId="20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horizontal="right"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19" fillId="0" borderId="15" xfId="21" applyFont="1" applyBorder="1" applyAlignment="1" applyProtection="1" quotePrefix="1">
      <alignment horizontal="center" vertical="center"/>
      <protection/>
    </xf>
    <xf numFmtId="0" fontId="19" fillId="0" borderId="3" xfId="2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6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>
      <alignment horizontal="left" vertical="center"/>
      <protection/>
    </xf>
    <xf numFmtId="0" fontId="19" fillId="0" borderId="18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 quotePrefix="1">
      <alignment horizontal="center" vertical="center"/>
      <protection/>
    </xf>
    <xf numFmtId="0" fontId="19" fillId="0" borderId="16" xfId="21" applyFont="1" applyBorder="1" applyAlignment="1" applyProtection="1">
      <alignment horizontal="center" vertical="center"/>
      <protection/>
    </xf>
    <xf numFmtId="0" fontId="19" fillId="0" borderId="19" xfId="21" applyFont="1" applyBorder="1" applyAlignment="1" applyProtection="1" quotePrefix="1">
      <alignment horizontal="justify" vertical="center"/>
      <protection/>
    </xf>
    <xf numFmtId="0" fontId="6" fillId="0" borderId="19" xfId="21" applyFont="1" applyBorder="1" applyAlignment="1" applyProtection="1">
      <alignment horizontal="justify" vertical="center"/>
      <protection/>
    </xf>
    <xf numFmtId="49" fontId="19" fillId="0" borderId="5" xfId="21" applyNumberFormat="1" applyFont="1" applyBorder="1" applyAlignment="1" applyProtection="1" quotePrefix="1">
      <alignment horizontal="right" vertical="center"/>
      <protection/>
    </xf>
    <xf numFmtId="184" fontId="26" fillId="0" borderId="5" xfId="21" applyNumberFormat="1" applyFont="1" applyBorder="1" applyAlignment="1" applyProtection="1">
      <alignment horizontal="right" vertical="center"/>
      <protection/>
    </xf>
    <xf numFmtId="193" fontId="26" fillId="0" borderId="5" xfId="21" applyNumberFormat="1" applyFont="1" applyBorder="1" applyAlignment="1" applyProtection="1">
      <alignment horizontal="right" vertical="center"/>
      <protection/>
    </xf>
    <xf numFmtId="0" fontId="26" fillId="0" borderId="0" xfId="21" applyFont="1" applyAlignment="1">
      <alignment horizontal="right"/>
      <protection/>
    </xf>
    <xf numFmtId="0" fontId="18" fillId="0" borderId="0" xfId="21" applyFont="1" applyAlignment="1" applyProtection="1">
      <alignment vertical="center"/>
      <protection/>
    </xf>
    <xf numFmtId="49" fontId="31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/>
    </xf>
    <xf numFmtId="193" fontId="12" fillId="0" borderId="5" xfId="21" applyNumberFormat="1" applyFont="1" applyBorder="1" applyAlignment="1" applyProtection="1">
      <alignment horizontal="right" vertical="center"/>
      <protection/>
    </xf>
    <xf numFmtId="0" fontId="12" fillId="0" borderId="0" xfId="21" applyFont="1" applyAlignment="1">
      <alignment horizontal="right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49" fontId="18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 locked="0"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0" xfId="21" applyNumberFormat="1" applyFont="1" applyBorder="1" applyAlignment="1" applyProtection="1">
      <alignment horizontal="right" vertical="center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justify" vertical="center"/>
      <protection/>
    </xf>
    <xf numFmtId="0" fontId="12" fillId="0" borderId="0" xfId="21" applyFont="1" applyBorder="1" applyAlignment="1" applyProtection="1">
      <alignment horizontal="justify" vertical="center"/>
      <protection/>
    </xf>
    <xf numFmtId="185" fontId="26" fillId="0" borderId="5" xfId="21" applyNumberFormat="1" applyFont="1" applyBorder="1" applyAlignment="1" applyProtection="1">
      <alignment horizontal="right" vertical="center"/>
      <protection/>
    </xf>
    <xf numFmtId="186" fontId="26" fillId="0" borderId="0" xfId="21" applyNumberFormat="1" applyFont="1" applyBorder="1" applyAlignment="1" applyProtection="1">
      <alignment horizontal="right" vertical="center"/>
      <protection/>
    </xf>
    <xf numFmtId="0" fontId="19" fillId="0" borderId="0" xfId="21" applyFont="1" applyBorder="1" applyAlignment="1" applyProtection="1" quotePrefix="1">
      <alignment horizontal="justify" vertical="center"/>
      <protection/>
    </xf>
    <xf numFmtId="0" fontId="49" fillId="0" borderId="0" xfId="21" applyFont="1" applyBorder="1" applyAlignment="1" applyProtection="1">
      <alignment horizontal="justify" vertical="center"/>
      <protection/>
    </xf>
    <xf numFmtId="0" fontId="6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distributed" vertical="center"/>
      <protection/>
    </xf>
    <xf numFmtId="0" fontId="49" fillId="0" borderId="0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 applyProtection="1">
      <alignment horizontal="distributed" vertical="center"/>
      <protection/>
    </xf>
    <xf numFmtId="49" fontId="50" fillId="0" borderId="5" xfId="21" applyNumberFormat="1" applyFont="1" applyBorder="1" applyAlignment="1" applyProtection="1" quotePrefix="1">
      <alignment horizontal="right" vertical="center"/>
      <protection/>
    </xf>
    <xf numFmtId="0" fontId="18" fillId="0" borderId="5" xfId="21" applyFont="1" applyBorder="1" applyAlignment="1" applyProtection="1">
      <alignment horizontal="right" vertical="center"/>
      <protection/>
    </xf>
    <xf numFmtId="0" fontId="49" fillId="0" borderId="0" xfId="21" applyFont="1" applyAlignment="1" applyProtection="1">
      <alignment horizontal="distributed" vertical="center"/>
      <protection/>
    </xf>
    <xf numFmtId="0" fontId="49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distributed" vertical="center"/>
      <protection/>
    </xf>
    <xf numFmtId="0" fontId="32" fillId="0" borderId="0" xfId="21" applyFont="1" applyAlignment="1" applyProtection="1">
      <alignment horizontal="distributed" vertical="center" wrapText="1"/>
      <protection/>
    </xf>
    <xf numFmtId="0" fontId="12" fillId="0" borderId="0" xfId="21" applyFont="1" applyBorder="1" applyAlignment="1" applyProtection="1">
      <alignment horizontal="distributed" vertical="center"/>
      <protection/>
    </xf>
    <xf numFmtId="0" fontId="26" fillId="0" borderId="0" xfId="21" applyFont="1" applyAlignment="1">
      <alignment horizontal="right" vertical="center"/>
      <protection/>
    </xf>
    <xf numFmtId="0" fontId="19" fillId="0" borderId="0" xfId="21" applyFont="1" applyBorder="1" applyAlignment="1" applyProtection="1">
      <alignment horizontal="justify" vertical="center"/>
      <protection/>
    </xf>
    <xf numFmtId="0" fontId="51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184" fontId="26" fillId="0" borderId="5" xfId="21" applyNumberFormat="1" applyFont="1" applyBorder="1" applyAlignment="1" applyProtection="1">
      <alignment horizontal="right" vertical="center"/>
      <protection locked="0"/>
    </xf>
    <xf numFmtId="0" fontId="19" fillId="0" borderId="0" xfId="21" applyFont="1" applyBorder="1" applyAlignment="1" applyProtection="1">
      <alignment horizontal="justify" vertical="center"/>
      <protection/>
    </xf>
    <xf numFmtId="0" fontId="51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49" fontId="32" fillId="0" borderId="0" xfId="21" applyNumberFormat="1" applyFont="1" applyBorder="1" applyAlignment="1" applyProtection="1">
      <alignment horizontal="left" vertical="center"/>
      <protection/>
    </xf>
    <xf numFmtId="0" fontId="29" fillId="0" borderId="0" xfId="21" applyFont="1" applyAlignment="1" applyProtection="1" quotePrefix="1">
      <alignment horizontal="distributed" vertical="center"/>
      <protection/>
    </xf>
    <xf numFmtId="0" fontId="12" fillId="0" borderId="0" xfId="21" applyFont="1" applyAlignment="1">
      <alignment horizontal="right" vertical="center"/>
      <protection/>
    </xf>
    <xf numFmtId="0" fontId="28" fillId="0" borderId="7" xfId="21" applyFont="1" applyBorder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49" fontId="18" fillId="0" borderId="8" xfId="21" applyNumberFormat="1" applyFont="1" applyBorder="1" applyAlignment="1" applyProtection="1" quotePrefix="1">
      <alignment horizontal="distributed" vertical="center"/>
      <protection/>
    </xf>
    <xf numFmtId="179" fontId="26" fillId="0" borderId="8" xfId="21" applyNumberFormat="1" applyFont="1" applyBorder="1" applyAlignment="1" applyProtection="1">
      <alignment vertical="center"/>
      <protection/>
    </xf>
    <xf numFmtId="184" fontId="26" fillId="0" borderId="8" xfId="21" applyNumberFormat="1" applyFont="1" applyBorder="1" applyAlignment="1" applyProtection="1">
      <alignment vertical="center"/>
      <protection/>
    </xf>
    <xf numFmtId="193" fontId="26" fillId="0" borderId="8" xfId="21" applyNumberFormat="1" applyFont="1" applyBorder="1" applyAlignment="1" applyProtection="1">
      <alignment vertical="center"/>
      <protection/>
    </xf>
    <xf numFmtId="0" fontId="52" fillId="0" borderId="7" xfId="21" applyFont="1" applyBorder="1" applyAlignment="1">
      <alignment/>
      <protection/>
    </xf>
    <xf numFmtId="0" fontId="31" fillId="0" borderId="0" xfId="21" applyFont="1" applyBorder="1" applyAlignment="1" applyProtection="1">
      <alignment horizontal="left" vertical="center" wrapText="1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Alignment="1">
      <alignment horizontal="left" vertical="center"/>
      <protection/>
    </xf>
    <xf numFmtId="0" fontId="25" fillId="0" borderId="0" xfId="21" applyFont="1">
      <alignment/>
      <protection/>
    </xf>
    <xf numFmtId="0" fontId="46" fillId="0" borderId="0" xfId="21" applyFont="1">
      <alignment/>
      <protection/>
    </xf>
    <xf numFmtId="0" fontId="34" fillId="0" borderId="0" xfId="21" applyFont="1">
      <alignment/>
      <protection/>
    </xf>
    <xf numFmtId="0" fontId="28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53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53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54" fillId="0" borderId="0" xfId="22" applyFont="1" applyAlignment="1" applyProtection="1">
      <alignment horizontal="right" vertical="center"/>
      <protection/>
    </xf>
    <xf numFmtId="0" fontId="55" fillId="0" borderId="0" xfId="22" applyFont="1" applyAlignment="1" applyProtection="1">
      <alignment horizontal="right" vertical="center"/>
      <protection/>
    </xf>
    <xf numFmtId="0" fontId="56" fillId="0" borderId="0" xfId="22" applyFont="1" applyAlignment="1" applyProtection="1">
      <alignment vertical="center"/>
      <protection/>
    </xf>
    <xf numFmtId="41" fontId="57" fillId="0" borderId="0" xfId="24" applyFont="1" applyAlignment="1" applyProtection="1">
      <alignment vertical="center"/>
      <protection/>
    </xf>
    <xf numFmtId="41" fontId="57" fillId="0" borderId="0" xfId="24" applyFont="1" applyAlignment="1" applyProtection="1">
      <alignment horizontal="centerContinuous" vertical="center"/>
      <protection/>
    </xf>
    <xf numFmtId="41" fontId="58" fillId="0" borderId="0" xfId="24" applyFont="1" applyAlignment="1" applyProtection="1">
      <alignment horizontal="centerContinuous" vertical="center"/>
      <protection/>
    </xf>
    <xf numFmtId="179" fontId="57" fillId="0" borderId="0" xfId="24" applyNumberFormat="1" applyFont="1" applyAlignment="1" applyProtection="1">
      <alignment horizontal="centerContinuous" vertical="center"/>
      <protection/>
    </xf>
    <xf numFmtId="180" fontId="57" fillId="0" borderId="0" xfId="24" applyNumberFormat="1" applyFont="1" applyAlignment="1" applyProtection="1" quotePrefix="1">
      <alignment horizontal="centerContinuous" vertical="center"/>
      <protection/>
    </xf>
    <xf numFmtId="0" fontId="59" fillId="0" borderId="0" xfId="22" applyFont="1" applyAlignment="1" applyProtection="1">
      <alignment horizontal="right"/>
      <protection/>
    </xf>
    <xf numFmtId="0" fontId="57" fillId="0" borderId="0" xfId="22" applyFont="1" applyAlignment="1" applyProtection="1">
      <alignment horizontal="right" vertical="center"/>
      <protection/>
    </xf>
    <xf numFmtId="0" fontId="60" fillId="0" borderId="0" xfId="22" applyFont="1" applyAlignment="1" applyProtection="1">
      <alignment horizontal="right" vertical="center"/>
      <protection/>
    </xf>
    <xf numFmtId="0" fontId="18" fillId="0" borderId="0" xfId="22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0" fontId="45" fillId="0" borderId="0" xfId="22" applyFont="1" applyAlignment="1" applyProtection="1">
      <alignment horizontal="centerContinuous" vertical="center"/>
      <protection/>
    </xf>
    <xf numFmtId="179" fontId="16" fillId="0" borderId="0" xfId="22" applyNumberFormat="1" applyFont="1" applyAlignment="1" applyProtection="1">
      <alignment horizontal="centerContinuous" vertical="center"/>
      <protection/>
    </xf>
    <xf numFmtId="180" fontId="16" fillId="0" borderId="0" xfId="22" applyNumberFormat="1" applyFont="1" applyAlignment="1" applyProtection="1">
      <alignment horizontal="centerContinuous" vertical="center"/>
      <protection/>
    </xf>
    <xf numFmtId="0" fontId="20" fillId="0" borderId="0" xfId="22" applyFont="1" applyAlignment="1" applyProtection="1">
      <alignment horizontal="right" vertical="center"/>
      <protection/>
    </xf>
    <xf numFmtId="0" fontId="16" fillId="0" borderId="0" xfId="22" applyFont="1" applyAlignment="1" applyProtection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19" fillId="0" borderId="13" xfId="22" applyFont="1" applyBorder="1" applyAlignment="1" applyProtection="1" quotePrefix="1">
      <alignment horizontal="center" vertical="center"/>
      <protection/>
    </xf>
    <xf numFmtId="0" fontId="61" fillId="0" borderId="14" xfId="22" applyFont="1" applyBorder="1" applyAlignment="1" applyProtection="1" quotePrefix="1">
      <alignment vertical="center"/>
      <protection/>
    </xf>
    <xf numFmtId="179" fontId="19" fillId="0" borderId="2" xfId="22" applyNumberFormat="1" applyFont="1" applyBorder="1" applyAlignment="1" applyProtection="1">
      <alignment horizontal="centerContinuous" vertical="center"/>
      <protection/>
    </xf>
    <xf numFmtId="179" fontId="19" fillId="0" borderId="3" xfId="22" applyNumberFormat="1" applyFont="1" applyBorder="1" applyAlignment="1" applyProtection="1">
      <alignment horizontal="centerContinuous" vertical="center"/>
      <protection/>
    </xf>
    <xf numFmtId="180" fontId="19" fillId="0" borderId="2" xfId="22" applyNumberFormat="1" applyFont="1" applyBorder="1" applyAlignment="1" applyProtection="1">
      <alignment horizontal="centerContinuous" vertical="center"/>
      <protection/>
    </xf>
    <xf numFmtId="0" fontId="19" fillId="0" borderId="2" xfId="22" applyFont="1" applyBorder="1" applyAlignment="1" applyProtection="1">
      <alignment horizontal="centerContinuous" vertical="center"/>
      <protection/>
    </xf>
    <xf numFmtId="0" fontId="18" fillId="3" borderId="19" xfId="22" applyFont="1" applyFill="1" applyBorder="1" applyAlignment="1" applyProtection="1">
      <alignment vertical="center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61" fillId="3" borderId="20" xfId="22" applyFont="1" applyFill="1" applyBorder="1" applyAlignment="1" applyProtection="1">
      <alignment vertical="center"/>
      <protection/>
    </xf>
    <xf numFmtId="0" fontId="27" fillId="4" borderId="21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Alignment="1" applyProtection="1">
      <alignment vertical="center"/>
      <protection/>
    </xf>
    <xf numFmtId="0" fontId="19" fillId="0" borderId="16" xfId="22" applyFont="1" applyBorder="1" applyAlignment="1" applyProtection="1" quotePrefix="1">
      <alignment horizontal="center" vertical="center"/>
      <protection/>
    </xf>
    <xf numFmtId="0" fontId="61" fillId="0" borderId="17" xfId="22" applyFont="1" applyBorder="1" applyAlignment="1" applyProtection="1">
      <alignment horizontal="left" vertical="center"/>
      <protection/>
    </xf>
    <xf numFmtId="179" fontId="19" fillId="0" borderId="17" xfId="22" applyNumberFormat="1" applyFont="1" applyBorder="1" applyAlignment="1" applyProtection="1" quotePrefix="1">
      <alignment horizontal="center" vertical="center"/>
      <protection/>
    </xf>
    <xf numFmtId="179" fontId="19" fillId="0" borderId="17" xfId="22" applyNumberFormat="1" applyFont="1" applyBorder="1" applyAlignment="1" applyProtection="1">
      <alignment horizontal="center" vertical="center"/>
      <protection/>
    </xf>
    <xf numFmtId="0" fontId="19" fillId="0" borderId="16" xfId="22" applyFont="1" applyBorder="1" applyAlignment="1" applyProtection="1">
      <alignment horizontal="center" vertical="center"/>
      <protection/>
    </xf>
    <xf numFmtId="0" fontId="18" fillId="3" borderId="16" xfId="22" applyFont="1" applyFill="1" applyBorder="1" applyAlignment="1" applyProtection="1">
      <alignment vertical="center"/>
      <protection/>
    </xf>
    <xf numFmtId="0" fontId="19" fillId="3" borderId="16" xfId="22" applyFont="1" applyFill="1" applyBorder="1" applyAlignment="1" applyProtection="1" quotePrefix="1">
      <alignment horizontal="left" vertical="center"/>
      <protection/>
    </xf>
    <xf numFmtId="0" fontId="61" fillId="3" borderId="17" xfId="22" applyFont="1" applyFill="1" applyBorder="1" applyAlignment="1" applyProtection="1">
      <alignment horizontal="left" vertical="center"/>
      <protection/>
    </xf>
    <xf numFmtId="0" fontId="62" fillId="4" borderId="22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vertical="center"/>
      <protection/>
    </xf>
    <xf numFmtId="0" fontId="63" fillId="0" borderId="0" xfId="22" applyFont="1" applyBorder="1" applyAlignment="1" applyProtection="1" quotePrefix="1">
      <alignment horizontal="left" vertical="center"/>
      <protection/>
    </xf>
    <xf numFmtId="0" fontId="53" fillId="0" borderId="5" xfId="22" applyFont="1" applyBorder="1" applyAlignment="1" applyProtection="1">
      <alignment horizontal="left" vertical="center"/>
      <protection/>
    </xf>
    <xf numFmtId="179" fontId="63" fillId="0" borderId="5" xfId="22" applyNumberFormat="1" applyFont="1" applyBorder="1" applyAlignment="1" applyProtection="1" quotePrefix="1">
      <alignment horizontal="center" vertical="center"/>
      <protection/>
    </xf>
    <xf numFmtId="179" fontId="63" fillId="0" borderId="5" xfId="22" applyNumberFormat="1" applyFont="1" applyBorder="1" applyAlignment="1" applyProtection="1">
      <alignment horizontal="center" vertical="center"/>
      <protection/>
    </xf>
    <xf numFmtId="184" fontId="43" fillId="0" borderId="0" xfId="22" applyNumberFormat="1" applyFont="1" applyAlignment="1">
      <alignment horizontal="center"/>
      <protection/>
    </xf>
    <xf numFmtId="0" fontId="31" fillId="3" borderId="0" xfId="22" applyFont="1" applyFill="1" applyBorder="1" applyAlignment="1" applyProtection="1">
      <alignment vertical="center"/>
      <protection/>
    </xf>
    <xf numFmtId="0" fontId="63" fillId="3" borderId="0" xfId="22" applyFont="1" applyFill="1" applyBorder="1" applyAlignment="1" applyProtection="1" quotePrefix="1">
      <alignment horizontal="left" vertical="center"/>
      <protection/>
    </xf>
    <xf numFmtId="0" fontId="53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63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64" fillId="0" borderId="5" xfId="22" applyFont="1" applyBorder="1" applyAlignment="1" applyProtection="1">
      <alignment horizontal="right" vertical="center"/>
      <protection/>
    </xf>
    <xf numFmtId="184" fontId="26" fillId="0" borderId="5" xfId="22" applyNumberFormat="1" applyFont="1" applyBorder="1" applyAlignment="1" applyProtection="1">
      <alignment horizontal="right" vertical="center"/>
      <protection/>
    </xf>
    <xf numFmtId="185" fontId="26" fillId="0" borderId="5" xfId="22" applyNumberFormat="1" applyFont="1" applyBorder="1" applyAlignment="1" applyProtection="1">
      <alignment horizontal="right" vertical="center"/>
      <protection/>
    </xf>
    <xf numFmtId="186" fontId="26" fillId="0" borderId="0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>
      <alignment vertical="center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64" fillId="3" borderId="0" xfId="22" applyFont="1" applyFill="1" applyBorder="1" applyAlignment="1" applyProtection="1">
      <alignment vertical="center"/>
      <protection/>
    </xf>
    <xf numFmtId="0" fontId="64" fillId="3" borderId="5" xfId="22" applyFont="1" applyFill="1" applyBorder="1" applyAlignment="1" applyProtection="1">
      <alignment vertical="center"/>
      <protection/>
    </xf>
    <xf numFmtId="0" fontId="27" fillId="4" borderId="23" xfId="22" applyFont="1" applyFill="1" applyBorder="1" applyAlignment="1" applyProtection="1" quotePrefix="1">
      <alignment horizontal="center" vertical="center"/>
      <protection/>
    </xf>
    <xf numFmtId="0" fontId="65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4" fillId="0" borderId="0" xfId="22" applyFont="1" applyBorder="1" applyAlignment="1" applyProtection="1">
      <alignment horizontal="distributed" vertical="center"/>
      <protection/>
    </xf>
    <xf numFmtId="0" fontId="34" fillId="0" borderId="5" xfId="22" applyFont="1" applyBorder="1" applyAlignment="1" applyProtection="1">
      <alignment horizontal="right" vertical="center"/>
      <protection/>
    </xf>
    <xf numFmtId="184" fontId="26" fillId="0" borderId="0" xfId="22" applyNumberFormat="1" applyFont="1" applyAlignment="1">
      <alignment horizontal="right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34" fillId="3" borderId="0" xfId="22" applyFont="1" applyFill="1" applyBorder="1" applyAlignment="1" applyProtection="1">
      <alignment horizontal="distributed" vertical="center"/>
      <protection/>
    </xf>
    <xf numFmtId="0" fontId="34" fillId="3" borderId="5" xfId="22" applyFont="1" applyFill="1" applyBorder="1" applyAlignment="1" applyProtection="1">
      <alignment vertical="center"/>
      <protection/>
    </xf>
    <xf numFmtId="0" fontId="65" fillId="0" borderId="0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 quotePrefix="1">
      <alignment horizontal="right" vertical="center"/>
      <protection/>
    </xf>
    <xf numFmtId="0" fontId="34" fillId="3" borderId="5" xfId="22" applyFont="1" applyFill="1" applyBorder="1" applyAlignment="1" applyProtection="1" quotePrefix="1">
      <alignment horizontal="distributed" vertical="center"/>
      <protection/>
    </xf>
    <xf numFmtId="0" fontId="27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184" fontId="12" fillId="0" borderId="5" xfId="22" applyNumberFormat="1" applyFont="1" applyBorder="1" applyAlignment="1" applyProtection="1">
      <alignment horizontal="right" vertical="center"/>
      <protection locked="0"/>
    </xf>
    <xf numFmtId="184" fontId="12" fillId="0" borderId="5" xfId="22" applyNumberFormat="1" applyFont="1" applyBorder="1" applyAlignment="1" applyProtection="1">
      <alignment horizontal="right" vertical="center"/>
      <protection/>
    </xf>
    <xf numFmtId="185" fontId="12" fillId="0" borderId="5" xfId="22" applyNumberFormat="1" applyFont="1" applyBorder="1" applyAlignment="1" applyProtection="1">
      <alignment horizontal="right" vertical="center"/>
      <protection/>
    </xf>
    <xf numFmtId="186" fontId="12" fillId="0" borderId="0" xfId="22" applyNumberFormat="1" applyFont="1" applyBorder="1" applyAlignment="1" applyProtection="1">
      <alignment horizontal="right" vertical="center"/>
      <protection/>
    </xf>
    <xf numFmtId="187" fontId="31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66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184" fontId="12" fillId="0" borderId="0" xfId="22" applyNumberFormat="1" applyFont="1" applyAlignment="1">
      <alignment horizontal="right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31" fillId="0" borderId="0" xfId="22" applyFont="1" applyAlignment="1" applyProtection="1">
      <alignment vertical="center"/>
      <protection/>
    </xf>
    <xf numFmtId="186" fontId="12" fillId="0" borderId="12" xfId="22" applyNumberFormat="1" applyFont="1" applyBorder="1" applyAlignment="1" applyProtection="1">
      <alignment horizontal="right" vertical="center"/>
      <protection locked="0"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69" fillId="0" borderId="0" xfId="22" applyFont="1" applyAlignment="1" applyProtection="1">
      <alignment vertical="center"/>
      <protection/>
    </xf>
    <xf numFmtId="41" fontId="70" fillId="0" borderId="0" xfId="24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 quotePrefix="1">
      <alignment horizontal="center" vertical="center"/>
      <protection/>
    </xf>
    <xf numFmtId="187" fontId="31" fillId="3" borderId="0" xfId="22" applyNumberFormat="1" applyFont="1" applyFill="1" applyBorder="1" applyAlignment="1" applyProtection="1" quotePrefix="1">
      <alignment horizontal="center" vertical="center"/>
      <protection/>
    </xf>
    <xf numFmtId="0" fontId="37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66" fillId="0" borderId="0" xfId="22" applyFont="1" applyAlignment="1" applyProtection="1">
      <alignment vertical="center"/>
      <protection/>
    </xf>
    <xf numFmtId="0" fontId="19" fillId="0" borderId="7" xfId="22" applyFont="1" applyBorder="1" applyAlignment="1" applyProtection="1" quotePrefix="1">
      <alignment horizontal="center"/>
      <protection/>
    </xf>
    <xf numFmtId="0" fontId="27" fillId="0" borderId="7" xfId="22" applyFont="1" applyBorder="1" applyAlignment="1" applyProtection="1">
      <alignment horizontal="center"/>
      <protection/>
    </xf>
    <xf numFmtId="0" fontId="64" fillId="0" borderId="8" xfId="22" applyFont="1" applyBorder="1" applyAlignment="1" applyProtection="1">
      <alignment horizontal="right"/>
      <protection/>
    </xf>
    <xf numFmtId="184" fontId="26" fillId="0" borderId="8" xfId="22" applyNumberFormat="1" applyFont="1" applyBorder="1" applyAlignment="1" applyProtection="1">
      <alignment horizontal="right"/>
      <protection/>
    </xf>
    <xf numFmtId="185" fontId="26" fillId="0" borderId="8" xfId="22" applyNumberFormat="1" applyFont="1" applyBorder="1" applyAlignment="1" applyProtection="1">
      <alignment horizontal="right"/>
      <protection/>
    </xf>
    <xf numFmtId="186" fontId="26" fillId="0" borderId="7" xfId="22" applyNumberFormat="1" applyFont="1" applyBorder="1" applyAlignment="1" applyProtection="1">
      <alignment horizontal="right"/>
      <protection/>
    </xf>
    <xf numFmtId="0" fontId="18" fillId="3" borderId="0" xfId="22" applyFont="1" applyFill="1" applyBorder="1" applyAlignment="1" applyProtection="1" quotePrefix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64" fillId="3" borderId="0" xfId="22" applyFont="1" applyFill="1" applyBorder="1" applyAlignment="1" applyProtection="1">
      <alignment/>
      <protection/>
    </xf>
    <xf numFmtId="0" fontId="64" fillId="3" borderId="5" xfId="22" applyFont="1" applyFill="1" applyBorder="1" applyAlignment="1" applyProtection="1">
      <alignment/>
      <protection/>
    </xf>
    <xf numFmtId="0" fontId="27" fillId="4" borderId="23" xfId="22" applyFont="1" applyFill="1" applyBorder="1" applyAlignment="1" applyProtection="1" quotePrefix="1">
      <alignment horizontal="center"/>
      <protection/>
    </xf>
    <xf numFmtId="0" fontId="65" fillId="0" borderId="0" xfId="22" applyFont="1" applyAlignment="1" applyProtection="1">
      <alignment/>
      <protection/>
    </xf>
    <xf numFmtId="0" fontId="34" fillId="0" borderId="13" xfId="22" applyFont="1" applyBorder="1" applyAlignment="1" applyProtection="1">
      <alignment horizontal="left" vertical="center" wrapText="1"/>
      <protection/>
    </xf>
    <xf numFmtId="0" fontId="34" fillId="3" borderId="0" xfId="22" applyFont="1" applyFill="1" applyAlignment="1" applyProtection="1">
      <alignment vertical="center"/>
      <protection/>
    </xf>
    <xf numFmtId="0" fontId="34" fillId="0" borderId="23" xfId="22" applyFont="1" applyBorder="1" applyAlignment="1" applyProtection="1">
      <alignment horizontal="center" vertical="center"/>
      <protection/>
    </xf>
    <xf numFmtId="0" fontId="34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horizontal="left"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23" xfId="22" applyFont="1" applyBorder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left" vertical="center"/>
      <protection/>
    </xf>
    <xf numFmtId="0" fontId="13" fillId="0" borderId="0" xfId="22" applyFont="1" applyAlignment="1" applyProtection="1">
      <alignment horizontal="centerContinuous" vertical="center"/>
      <protection/>
    </xf>
    <xf numFmtId="179" fontId="13" fillId="0" borderId="0" xfId="22" applyNumberFormat="1" applyFont="1" applyAlignment="1" applyProtection="1">
      <alignment horizontal="centerContinuous" vertical="center"/>
      <protection/>
    </xf>
    <xf numFmtId="180" fontId="13" fillId="0" borderId="0" xfId="22" applyNumberFormat="1" applyFont="1" applyAlignment="1" applyProtection="1">
      <alignment horizontal="centerContinuous" vertical="center"/>
      <protection/>
    </xf>
    <xf numFmtId="0" fontId="71" fillId="0" borderId="0" xfId="22" applyFont="1" applyAlignment="1">
      <alignment horizontal="right"/>
      <protection/>
    </xf>
    <xf numFmtId="0" fontId="72" fillId="3" borderId="0" xfId="22" applyFont="1" applyFill="1" applyAlignment="1" applyProtection="1">
      <alignment horizontal="left" vertical="center"/>
      <protection/>
    </xf>
    <xf numFmtId="0" fontId="18" fillId="3" borderId="0" xfId="22" applyFont="1" applyFill="1" applyAlignment="1" applyProtection="1">
      <alignment vertical="center"/>
      <protection/>
    </xf>
    <xf numFmtId="0" fontId="13" fillId="3" borderId="0" xfId="22" applyFont="1" applyFill="1" applyAlignment="1" applyProtection="1">
      <alignment horizontal="centerContinuous" vertical="center"/>
      <protection/>
    </xf>
    <xf numFmtId="0" fontId="45" fillId="3" borderId="0" xfId="22" applyFont="1" applyFill="1" applyAlignment="1" applyProtection="1">
      <alignment horizontal="centerContinuous" vertical="center"/>
      <protection/>
    </xf>
    <xf numFmtId="0" fontId="73" fillId="0" borderId="23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vertical="center"/>
      <protection/>
    </xf>
    <xf numFmtId="0" fontId="57" fillId="0" borderId="0" xfId="22" applyFont="1" applyAlignment="1" applyProtection="1">
      <alignment horizontal="left"/>
      <protection/>
    </xf>
    <xf numFmtId="0" fontId="57" fillId="0" borderId="0" xfId="22" applyFont="1" applyAlignment="1">
      <alignment horizontal="right"/>
      <protection/>
    </xf>
    <xf numFmtId="0" fontId="74" fillId="3" borderId="0" xfId="22" applyFont="1" applyFill="1" applyAlignment="1" applyProtection="1">
      <alignment horizontal="left" vertical="center"/>
      <protection/>
    </xf>
    <xf numFmtId="41" fontId="57" fillId="3" borderId="0" xfId="24" applyFont="1" applyFill="1" applyAlignment="1" applyProtection="1">
      <alignment vertical="center"/>
      <protection/>
    </xf>
    <xf numFmtId="41" fontId="57" fillId="3" borderId="0" xfId="24" applyFont="1" applyFill="1" applyAlignment="1" applyProtection="1">
      <alignment horizontal="centerContinuous" vertical="center"/>
      <protection/>
    </xf>
    <xf numFmtId="41" fontId="58" fillId="3" borderId="0" xfId="24" applyFont="1" applyFill="1" applyAlignment="1" applyProtection="1">
      <alignment horizontal="centerContinuous" vertical="center"/>
      <protection/>
    </xf>
    <xf numFmtId="0" fontId="60" fillId="0" borderId="23" xfId="22" applyFont="1" applyBorder="1" applyAlignment="1" applyProtection="1">
      <alignment horizontal="right" vertical="center"/>
      <protection/>
    </xf>
    <xf numFmtId="0" fontId="76" fillId="0" borderId="0" xfId="22" applyFont="1" applyAlignment="1" applyProtection="1">
      <alignment horizontal="left" vertical="center"/>
      <protection/>
    </xf>
    <xf numFmtId="0" fontId="52" fillId="0" borderId="0" xfId="22" applyFont="1" applyAlignment="1">
      <alignment horizontal="right"/>
      <protection/>
    </xf>
    <xf numFmtId="0" fontId="75" fillId="3" borderId="0" xfId="22" applyFont="1" applyFill="1" applyAlignment="1" applyProtection="1">
      <alignment horizontal="left" vertical="center"/>
      <protection/>
    </xf>
    <xf numFmtId="0" fontId="16" fillId="3" borderId="0" xfId="22" applyFont="1" applyFill="1" applyAlignment="1" applyProtection="1">
      <alignment vertical="center"/>
      <protection/>
    </xf>
    <xf numFmtId="0" fontId="27" fillId="0" borderId="23" xfId="22" applyFont="1" applyBorder="1" applyAlignment="1" applyProtection="1">
      <alignment horizontal="center" vertical="center"/>
      <protection/>
    </xf>
    <xf numFmtId="0" fontId="61" fillId="0" borderId="14" xfId="22" applyFont="1" applyBorder="1" applyAlignment="1" applyProtection="1">
      <alignment vertical="center"/>
      <protection/>
    </xf>
    <xf numFmtId="180" fontId="19" fillId="0" borderId="4" xfId="22" applyNumberFormat="1" applyFont="1" applyBorder="1" applyAlignment="1" applyProtection="1">
      <alignment horizontal="center" vertical="center"/>
      <protection/>
    </xf>
    <xf numFmtId="180" fontId="19" fillId="0" borderId="2" xfId="22" applyNumberFormat="1" applyFont="1" applyBorder="1" applyAlignment="1" applyProtection="1">
      <alignment horizontal="center" vertical="center"/>
      <protection/>
    </xf>
    <xf numFmtId="0" fontId="19" fillId="0" borderId="24" xfId="22" applyFont="1" applyBorder="1" applyAlignment="1" applyProtection="1">
      <alignment horizontal="center" vertical="center"/>
      <protection/>
    </xf>
    <xf numFmtId="0" fontId="27" fillId="4" borderId="22" xfId="22" applyFont="1" applyFill="1" applyBorder="1" applyAlignment="1" applyProtection="1">
      <alignment horizontal="center"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4" fillId="0" borderId="0" xfId="22" applyFont="1" applyBorder="1" applyAlignment="1" applyProtection="1">
      <alignment vertical="center"/>
      <protection/>
    </xf>
    <xf numFmtId="0" fontId="64" fillId="0" borderId="5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>
      <alignment vertical="center"/>
      <protection/>
    </xf>
    <xf numFmtId="0" fontId="36" fillId="0" borderId="0" xfId="22" applyFont="1" applyAlignment="1" applyProtection="1">
      <alignment vertical="center"/>
      <protection/>
    </xf>
    <xf numFmtId="0" fontId="34" fillId="0" borderId="0" xfId="22" applyFont="1" applyBorder="1" applyAlignment="1" applyProtection="1" quotePrefix="1">
      <alignment horizontal="distributed" vertical="center"/>
      <protection/>
    </xf>
    <xf numFmtId="0" fontId="78" fillId="0" borderId="5" xfId="22" applyFont="1" applyBorder="1" applyAlignment="1" applyProtection="1" quotePrefix="1">
      <alignment horizontal="distributed" vertical="center"/>
      <protection/>
    </xf>
    <xf numFmtId="0" fontId="34" fillId="3" borderId="0" xfId="22" applyFont="1" applyFill="1" applyBorder="1" applyAlignment="1" applyProtection="1" quotePrefix="1">
      <alignment horizontal="distributed" vertical="center"/>
      <protection/>
    </xf>
    <xf numFmtId="0" fontId="78" fillId="3" borderId="5" xfId="22" applyFont="1" applyFill="1" applyBorder="1" applyAlignment="1" applyProtection="1" quotePrefix="1">
      <alignment horizontal="distributed" vertical="center"/>
      <protection/>
    </xf>
    <xf numFmtId="0" fontId="79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79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34" fillId="0" borderId="0" xfId="22" applyFont="1" applyBorder="1" applyAlignment="1" applyProtection="1">
      <alignment vertical="center"/>
      <protection/>
    </xf>
    <xf numFmtId="0" fontId="78" fillId="0" borderId="5" xfId="22" applyFont="1" applyBorder="1" applyAlignment="1" applyProtection="1">
      <alignment vertical="center"/>
      <protection/>
    </xf>
    <xf numFmtId="0" fontId="34" fillId="3" borderId="0" xfId="22" applyFont="1" applyFill="1" applyBorder="1" applyAlignment="1" applyProtection="1">
      <alignment vertical="center"/>
      <protection/>
    </xf>
    <xf numFmtId="0" fontId="78" fillId="3" borderId="5" xfId="22" applyFont="1" applyFill="1" applyBorder="1" applyAlignment="1" applyProtection="1">
      <alignment vertical="center"/>
      <protection/>
    </xf>
    <xf numFmtId="0" fontId="79" fillId="0" borderId="5" xfId="22" applyFont="1" applyBorder="1" applyAlignment="1" applyProtection="1">
      <alignment vertical="center"/>
      <protection/>
    </xf>
    <xf numFmtId="0" fontId="79" fillId="3" borderId="5" xfId="22" applyFont="1" applyFill="1" applyBorder="1" applyAlignment="1" applyProtection="1">
      <alignment vertical="center"/>
      <protection/>
    </xf>
    <xf numFmtId="184" fontId="26" fillId="0" borderId="0" xfId="22" applyNumberFormat="1" applyFont="1" applyAlignment="1">
      <alignment horizontal="right" vertical="center"/>
      <protection/>
    </xf>
    <xf numFmtId="49" fontId="17" fillId="0" borderId="0" xfId="22" applyNumberFormat="1" applyFont="1" applyBorder="1" applyAlignment="1" applyProtection="1">
      <alignment horizontal="left" vertical="center"/>
      <protection/>
    </xf>
    <xf numFmtId="0" fontId="33" fillId="3" borderId="0" xfId="22" applyFont="1" applyFill="1" applyBorder="1" applyAlignment="1" applyProtection="1">
      <alignment vertical="center"/>
      <protection/>
    </xf>
    <xf numFmtId="49" fontId="32" fillId="3" borderId="0" xfId="22" applyNumberFormat="1" applyFont="1" applyFill="1" applyBorder="1" applyAlignment="1" applyProtection="1">
      <alignment horizontal="left" vertical="center"/>
      <protection/>
    </xf>
    <xf numFmtId="0" fontId="18" fillId="0" borderId="7" xfId="22" applyFont="1" applyBorder="1" applyAlignment="1" applyProtection="1" quotePrefix="1">
      <alignment horizontal="right"/>
      <protection/>
    </xf>
    <xf numFmtId="0" fontId="19" fillId="0" borderId="7" xfId="22" applyFont="1" applyBorder="1" applyAlignment="1" applyProtection="1" quotePrefix="1">
      <alignment horizontal="left"/>
      <protection/>
    </xf>
    <xf numFmtId="0" fontId="64" fillId="0" borderId="7" xfId="22" applyFont="1" applyBorder="1" applyAlignment="1" applyProtection="1">
      <alignment/>
      <protection/>
    </xf>
    <xf numFmtId="0" fontId="64" fillId="0" borderId="8" xfId="22" applyFont="1" applyBorder="1" applyAlignment="1" applyProtection="1">
      <alignment/>
      <protection/>
    </xf>
    <xf numFmtId="0" fontId="46" fillId="0" borderId="0" xfId="22" applyFont="1" applyAlignment="1">
      <alignment vertical="center"/>
      <protection/>
    </xf>
    <xf numFmtId="0" fontId="37" fillId="0" borderId="0" xfId="22" applyFont="1" applyAlignment="1">
      <alignment vertical="center"/>
      <protection/>
    </xf>
    <xf numFmtId="0" fontId="80" fillId="0" borderId="0" xfId="22" applyFont="1" applyAlignment="1">
      <alignment vertical="center"/>
      <protection/>
    </xf>
    <xf numFmtId="179" fontId="66" fillId="0" borderId="0" xfId="22" applyNumberFormat="1" applyFont="1" applyAlignment="1">
      <alignment vertical="center"/>
      <protection/>
    </xf>
    <xf numFmtId="179" fontId="81" fillId="0" borderId="0" xfId="22" applyNumberFormat="1" applyFont="1" applyAlignment="1">
      <alignment vertical="center"/>
      <protection/>
    </xf>
    <xf numFmtId="180" fontId="66" fillId="0" borderId="0" xfId="22" applyNumberFormat="1" applyFont="1" applyAlignment="1">
      <alignment vertical="center"/>
      <protection/>
    </xf>
    <xf numFmtId="0" fontId="66" fillId="0" borderId="0" xfId="22" applyFont="1" applyAlignment="1">
      <alignment vertical="center"/>
      <protection/>
    </xf>
    <xf numFmtId="0" fontId="46" fillId="3" borderId="0" xfId="22" applyFont="1" applyFill="1" applyAlignment="1">
      <alignment vertical="center"/>
      <protection/>
    </xf>
    <xf numFmtId="0" fontId="37" fillId="3" borderId="0" xfId="22" applyFont="1" applyFill="1" applyAlignment="1">
      <alignment vertical="center"/>
      <protection/>
    </xf>
    <xf numFmtId="0" fontId="80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46" fillId="0" borderId="0" xfId="22" applyFont="1">
      <alignment/>
      <protection/>
    </xf>
    <xf numFmtId="0" fontId="37" fillId="0" borderId="0" xfId="22" applyFont="1">
      <alignment/>
      <protection/>
    </xf>
    <xf numFmtId="0" fontId="80" fillId="0" borderId="0" xfId="22" applyFont="1">
      <alignment/>
      <protection/>
    </xf>
    <xf numFmtId="179" fontId="66" fillId="0" borderId="0" xfId="22" applyNumberFormat="1" applyFont="1">
      <alignment/>
      <protection/>
    </xf>
    <xf numFmtId="179" fontId="81" fillId="0" borderId="0" xfId="22" applyNumberFormat="1" applyFont="1">
      <alignment/>
      <protection/>
    </xf>
    <xf numFmtId="180" fontId="66" fillId="0" borderId="0" xfId="22" applyNumberFormat="1" applyFont="1">
      <alignment/>
      <protection/>
    </xf>
    <xf numFmtId="0" fontId="66" fillId="0" borderId="0" xfId="22" applyFont="1">
      <alignment/>
      <protection/>
    </xf>
    <xf numFmtId="0" fontId="46" fillId="3" borderId="0" xfId="22" applyFont="1" applyFill="1">
      <alignment/>
      <protection/>
    </xf>
    <xf numFmtId="0" fontId="37" fillId="3" borderId="0" xfId="22" applyFont="1" applyFill="1">
      <alignment/>
      <protection/>
    </xf>
    <xf numFmtId="0" fontId="80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6_01收支餘絀綜計表(作業)(彙總)970320(印)" xfId="19"/>
    <cellStyle name="一般_096_02餘絀撥補綜計表(作業)(彙總)970320(印)" xfId="20"/>
    <cellStyle name="一般_096_03現金流量綜計表(作業)(彙總)970320(印)" xfId="21"/>
    <cellStyle name="一般_096_04平衡綜計表(作業)(彙總)970422(印)(增科目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tabColor indexed="45"/>
  </sheetPr>
  <dimension ref="A1:M55"/>
  <sheetViews>
    <sheetView showGridLines="0" workbookViewId="0" topLeftCell="A1">
      <pane xSplit="4" ySplit="6" topLeftCell="I39" activePane="bottomRight" state="frozen"/>
      <selection pane="topLeft" activeCell="A48" activeCellId="2" sqref="A50:IV50 A52:IV52 A48:IV48"/>
      <selection pane="topRight" activeCell="A48" activeCellId="2" sqref="A50:IV50 A52:IV52 A48:IV48"/>
      <selection pane="bottomLeft" activeCell="A48" activeCellId="2" sqref="A50:IV50 A52:IV52 A48:IV48"/>
      <selection pane="bottomRight" activeCell="A48" activeCellId="2" sqref="A50:IV50 A52:IV52 A48:IV48"/>
    </sheetView>
  </sheetViews>
  <sheetFormatPr defaultColWidth="9.00390625" defaultRowHeight="16.5"/>
  <cols>
    <col min="1" max="1" width="4.50390625" style="85" customWidth="1"/>
    <col min="2" max="2" width="3.25390625" style="86" customWidth="1"/>
    <col min="3" max="3" width="20.50390625" style="90" customWidth="1"/>
    <col min="4" max="4" width="1.875" style="91" customWidth="1"/>
    <col min="5" max="5" width="24.00390625" style="89" customWidth="1"/>
    <col min="6" max="6" width="11.75390625" style="89" customWidth="1"/>
    <col min="7" max="7" width="24.00390625" style="89" customWidth="1"/>
    <col min="8" max="8" width="11.75390625" style="89" customWidth="1"/>
    <col min="9" max="10" width="25.125" style="89" customWidth="1"/>
    <col min="11" max="11" width="12.875" style="89" customWidth="1"/>
    <col min="12" max="12" width="25.125" style="89" customWidth="1"/>
    <col min="13" max="13" width="12.875" style="89" customWidth="1"/>
    <col min="14" max="16384" width="9.625" style="89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32</v>
      </c>
      <c r="B2" s="6"/>
      <c r="C2" s="6"/>
      <c r="D2" s="6"/>
      <c r="E2" s="6"/>
      <c r="F2" s="6"/>
      <c r="G2" s="6"/>
      <c r="H2" s="6"/>
      <c r="I2" s="7" t="s">
        <v>33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34</v>
      </c>
      <c r="J4" s="17"/>
      <c r="M4" s="21" t="s">
        <v>1</v>
      </c>
    </row>
    <row r="5" spans="1:13" s="14" customFormat="1" ht="33" customHeight="1">
      <c r="A5" s="22" t="s">
        <v>35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36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4" customFormat="1" ht="17.25" customHeight="1">
      <c r="A7" s="38" t="s">
        <v>37</v>
      </c>
      <c r="B7" s="38"/>
      <c r="C7" s="38"/>
      <c r="D7" s="39"/>
      <c r="E7" s="40">
        <f>SUM(E9:E17)</f>
        <v>3756721000</v>
      </c>
      <c r="F7" s="40">
        <f>IF(E$7=0,0,E7/E$7*100)</f>
        <v>100</v>
      </c>
      <c r="G7" s="40">
        <f>SUM(G9:G17)</f>
        <v>5889770350</v>
      </c>
      <c r="H7" s="41">
        <f>IF(G$7=0,0,G7/G$7*100)</f>
        <v>100</v>
      </c>
      <c r="I7" s="42">
        <f>SUM(I9:I17)</f>
        <v>0</v>
      </c>
      <c r="J7" s="40">
        <f>SUM(J9:J17)</f>
        <v>5889770350</v>
      </c>
      <c r="K7" s="40">
        <f>IF(J$7=0,0,J7/J$7*100)</f>
        <v>100</v>
      </c>
      <c r="L7" s="42">
        <f>SUM(L9:L17)</f>
        <v>2133049350</v>
      </c>
      <c r="M7" s="43">
        <f>ABS(IF(E7=0,0,(L7/E7)*100))</f>
        <v>56.78</v>
      </c>
    </row>
    <row r="8" spans="1:13" s="2" customFormat="1" ht="6" customHeight="1">
      <c r="A8" s="45"/>
      <c r="B8" s="46"/>
      <c r="C8" s="47"/>
      <c r="D8" s="48"/>
      <c r="E8" s="49"/>
      <c r="F8" s="49"/>
      <c r="G8" s="49"/>
      <c r="H8" s="50"/>
      <c r="I8" s="51"/>
      <c r="J8" s="49"/>
      <c r="K8" s="49"/>
      <c r="L8" s="51"/>
      <c r="M8" s="52"/>
    </row>
    <row r="9" spans="1:13" s="2" customFormat="1" ht="17.25" customHeight="1">
      <c r="A9" s="45"/>
      <c r="B9" s="53" t="s">
        <v>7</v>
      </c>
      <c r="C9" s="54"/>
      <c r="D9" s="48"/>
      <c r="E9" s="55">
        <v>43331000</v>
      </c>
      <c r="F9" s="49">
        <f aca="true" t="shared" si="0" ref="F9:F17">IF(E$7=0,0,E9/E$7*100)</f>
        <v>1.15</v>
      </c>
      <c r="G9" s="55">
        <v>26354912</v>
      </c>
      <c r="H9" s="50">
        <f aca="true" t="shared" si="1" ref="H9:H17">IF(G$7=0,0,G9/G$7*100)</f>
        <v>0.45</v>
      </c>
      <c r="I9" s="56"/>
      <c r="J9" s="49">
        <f aca="true" t="shared" si="2" ref="J9:J17">G9+I9</f>
        <v>26354912</v>
      </c>
      <c r="K9" s="49">
        <f aca="true" t="shared" si="3" ref="K9:K17">IF(J$7=0,0,J9/J$7*100)</f>
        <v>0.45</v>
      </c>
      <c r="L9" s="51">
        <f aca="true" t="shared" si="4" ref="L9:L17">J9-E9</f>
        <v>-16976088</v>
      </c>
      <c r="M9" s="57">
        <f aca="true" t="shared" si="5" ref="M9:M17">ABS(IF(E9=0,0,(L9/E9)*100))</f>
        <v>39.18</v>
      </c>
    </row>
    <row r="10" spans="1:13" s="2" customFormat="1" ht="17.25" customHeight="1">
      <c r="A10" s="45"/>
      <c r="B10" s="53" t="s">
        <v>8</v>
      </c>
      <c r="C10" s="54"/>
      <c r="D10" s="48"/>
      <c r="E10" s="55">
        <v>2351690000</v>
      </c>
      <c r="F10" s="49">
        <f t="shared" si="0"/>
        <v>62.6</v>
      </c>
      <c r="G10" s="55">
        <v>2448959346</v>
      </c>
      <c r="H10" s="50">
        <f t="shared" si="1"/>
        <v>41.58</v>
      </c>
      <c r="I10" s="56"/>
      <c r="J10" s="49">
        <f t="shared" si="2"/>
        <v>2448959346</v>
      </c>
      <c r="K10" s="49">
        <f t="shared" si="3"/>
        <v>41.58</v>
      </c>
      <c r="L10" s="51">
        <f t="shared" si="4"/>
        <v>97269346</v>
      </c>
      <c r="M10" s="57">
        <f t="shared" si="5"/>
        <v>4.14</v>
      </c>
    </row>
    <row r="11" spans="1:13" s="2" customFormat="1" ht="17.25" customHeight="1">
      <c r="A11" s="45"/>
      <c r="B11" s="53" t="s">
        <v>9</v>
      </c>
      <c r="C11" s="54"/>
      <c r="D11" s="48"/>
      <c r="E11" s="55"/>
      <c r="F11" s="49">
        <f t="shared" si="0"/>
        <v>0</v>
      </c>
      <c r="G11" s="55"/>
      <c r="H11" s="50">
        <f t="shared" si="1"/>
        <v>0</v>
      </c>
      <c r="I11" s="56"/>
      <c r="J11" s="49">
        <f t="shared" si="2"/>
        <v>0</v>
      </c>
      <c r="K11" s="49">
        <f t="shared" si="3"/>
        <v>0</v>
      </c>
      <c r="L11" s="51">
        <f t="shared" si="4"/>
        <v>0</v>
      </c>
      <c r="M11" s="57">
        <f t="shared" si="5"/>
        <v>0</v>
      </c>
    </row>
    <row r="12" spans="1:13" s="2" customFormat="1" ht="17.25" customHeight="1">
      <c r="A12" s="45"/>
      <c r="B12" s="53" t="s">
        <v>10</v>
      </c>
      <c r="C12" s="54"/>
      <c r="D12" s="48"/>
      <c r="E12" s="55"/>
      <c r="F12" s="49">
        <f t="shared" si="0"/>
        <v>0</v>
      </c>
      <c r="G12" s="55"/>
      <c r="H12" s="50">
        <f t="shared" si="1"/>
        <v>0</v>
      </c>
      <c r="I12" s="56"/>
      <c r="J12" s="49">
        <f t="shared" si="2"/>
        <v>0</v>
      </c>
      <c r="K12" s="49">
        <f t="shared" si="3"/>
        <v>0</v>
      </c>
      <c r="L12" s="51">
        <f t="shared" si="4"/>
        <v>0</v>
      </c>
      <c r="M12" s="57">
        <f t="shared" si="5"/>
        <v>0</v>
      </c>
    </row>
    <row r="13" spans="1:13" s="2" customFormat="1" ht="17.25" customHeight="1">
      <c r="A13" s="45"/>
      <c r="B13" s="53" t="s">
        <v>11</v>
      </c>
      <c r="C13" s="54"/>
      <c r="D13" s="48"/>
      <c r="E13" s="55"/>
      <c r="F13" s="49">
        <f t="shared" si="0"/>
        <v>0</v>
      </c>
      <c r="G13" s="55"/>
      <c r="H13" s="50">
        <f t="shared" si="1"/>
        <v>0</v>
      </c>
      <c r="I13" s="56"/>
      <c r="J13" s="49">
        <f t="shared" si="2"/>
        <v>0</v>
      </c>
      <c r="K13" s="49">
        <f t="shared" si="3"/>
        <v>0</v>
      </c>
      <c r="L13" s="51">
        <f t="shared" si="4"/>
        <v>0</v>
      </c>
      <c r="M13" s="57">
        <f t="shared" si="5"/>
        <v>0</v>
      </c>
    </row>
    <row r="14" spans="1:13" s="2" customFormat="1" ht="17.25" customHeight="1">
      <c r="A14" s="45"/>
      <c r="B14" s="53" t="s">
        <v>12</v>
      </c>
      <c r="C14" s="54"/>
      <c r="D14" s="48"/>
      <c r="E14" s="55"/>
      <c r="F14" s="49">
        <f t="shared" si="0"/>
        <v>0</v>
      </c>
      <c r="G14" s="55"/>
      <c r="H14" s="50">
        <f t="shared" si="1"/>
        <v>0</v>
      </c>
      <c r="I14" s="56"/>
      <c r="J14" s="49">
        <f t="shared" si="2"/>
        <v>0</v>
      </c>
      <c r="K14" s="49">
        <f t="shared" si="3"/>
        <v>0</v>
      </c>
      <c r="L14" s="51">
        <f t="shared" si="4"/>
        <v>0</v>
      </c>
      <c r="M14" s="57">
        <f t="shared" si="5"/>
        <v>0</v>
      </c>
    </row>
    <row r="15" spans="1:13" s="2" customFormat="1" ht="17.25" customHeight="1">
      <c r="A15" s="45"/>
      <c r="B15" s="53" t="s">
        <v>13</v>
      </c>
      <c r="C15" s="54"/>
      <c r="D15" s="48"/>
      <c r="E15" s="55">
        <v>1103000000</v>
      </c>
      <c r="F15" s="49">
        <f t="shared" si="0"/>
        <v>29.36</v>
      </c>
      <c r="G15" s="55">
        <v>1276617685</v>
      </c>
      <c r="H15" s="50">
        <f t="shared" si="1"/>
        <v>21.68</v>
      </c>
      <c r="I15" s="56"/>
      <c r="J15" s="49">
        <f t="shared" si="2"/>
        <v>1276617685</v>
      </c>
      <c r="K15" s="49">
        <f t="shared" si="3"/>
        <v>21.68</v>
      </c>
      <c r="L15" s="51">
        <f t="shared" si="4"/>
        <v>173617685</v>
      </c>
      <c r="M15" s="57">
        <f t="shared" si="5"/>
        <v>15.74</v>
      </c>
    </row>
    <row r="16" spans="1:13" s="2" customFormat="1" ht="17.25" customHeight="1">
      <c r="A16" s="45"/>
      <c r="B16" s="53" t="s">
        <v>14</v>
      </c>
      <c r="C16" s="54"/>
      <c r="D16" s="48"/>
      <c r="E16" s="55"/>
      <c r="F16" s="49">
        <f t="shared" si="0"/>
        <v>0</v>
      </c>
      <c r="G16" s="55"/>
      <c r="H16" s="50">
        <f t="shared" si="1"/>
        <v>0</v>
      </c>
      <c r="I16" s="56"/>
      <c r="J16" s="49">
        <f t="shared" si="2"/>
        <v>0</v>
      </c>
      <c r="K16" s="49">
        <f t="shared" si="3"/>
        <v>0</v>
      </c>
      <c r="L16" s="51">
        <f t="shared" si="4"/>
        <v>0</v>
      </c>
      <c r="M16" s="57">
        <f t="shared" si="5"/>
        <v>0</v>
      </c>
    </row>
    <row r="17" spans="1:13" s="2" customFormat="1" ht="17.25" customHeight="1">
      <c r="A17" s="45"/>
      <c r="B17" s="53" t="s">
        <v>15</v>
      </c>
      <c r="C17" s="54"/>
      <c r="D17" s="48"/>
      <c r="E17" s="55">
        <v>258700000</v>
      </c>
      <c r="F17" s="49">
        <f t="shared" si="0"/>
        <v>6.89</v>
      </c>
      <c r="G17" s="55">
        <v>2137838407</v>
      </c>
      <c r="H17" s="50">
        <f t="shared" si="1"/>
        <v>36.3</v>
      </c>
      <c r="I17" s="56"/>
      <c r="J17" s="49">
        <f t="shared" si="2"/>
        <v>2137838407</v>
      </c>
      <c r="K17" s="49">
        <f t="shared" si="3"/>
        <v>36.3</v>
      </c>
      <c r="L17" s="51">
        <f t="shared" si="4"/>
        <v>1879138407</v>
      </c>
      <c r="M17" s="57">
        <f t="shared" si="5"/>
        <v>726.38</v>
      </c>
    </row>
    <row r="18" spans="1:13" s="2" customFormat="1" ht="6" customHeight="1">
      <c r="A18" s="45"/>
      <c r="B18" s="58"/>
      <c r="C18" s="59"/>
      <c r="D18" s="48"/>
      <c r="E18" s="49"/>
      <c r="F18" s="49"/>
      <c r="G18" s="55"/>
      <c r="H18" s="50"/>
      <c r="I18" s="51"/>
      <c r="J18" s="49"/>
      <c r="K18" s="49"/>
      <c r="L18" s="51"/>
      <c r="M18" s="52"/>
    </row>
    <row r="19" spans="1:13" s="44" customFormat="1" ht="17.25" customHeight="1">
      <c r="A19" s="38" t="s">
        <v>38</v>
      </c>
      <c r="B19" s="38"/>
      <c r="C19" s="38"/>
      <c r="D19" s="39"/>
      <c r="E19" s="40">
        <f>SUM(E21:E32)</f>
        <v>3189299000</v>
      </c>
      <c r="F19" s="40">
        <f>IF(E$7=0,0,E19/E$7*100)</f>
        <v>84.9</v>
      </c>
      <c r="G19" s="40">
        <f>SUM(G21:G32)</f>
        <v>5204802133</v>
      </c>
      <c r="H19" s="41">
        <f>IF(G$7=0,0,G19/G$7*100)</f>
        <v>88.37</v>
      </c>
      <c r="I19" s="42">
        <f>SUM(I21:I32)</f>
        <v>0</v>
      </c>
      <c r="J19" s="40">
        <f>SUM(J21:J32)</f>
        <v>5204802133</v>
      </c>
      <c r="K19" s="40">
        <f>IF(J$7=0,0,J19/J$7*100)</f>
        <v>88.37</v>
      </c>
      <c r="L19" s="42">
        <f>SUM(L21:L32)</f>
        <v>2015503133</v>
      </c>
      <c r="M19" s="43">
        <f>ABS(IF(E19=0,0,(L19/E19)*100))</f>
        <v>63.2</v>
      </c>
    </row>
    <row r="20" spans="1:13" s="2" customFormat="1" ht="6" customHeight="1">
      <c r="A20" s="45"/>
      <c r="B20" s="46"/>
      <c r="C20" s="47"/>
      <c r="D20" s="48"/>
      <c r="E20" s="49"/>
      <c r="F20" s="49"/>
      <c r="G20" s="49"/>
      <c r="H20" s="50"/>
      <c r="I20" s="51"/>
      <c r="J20" s="49"/>
      <c r="K20" s="49"/>
      <c r="L20" s="51"/>
      <c r="M20" s="52"/>
    </row>
    <row r="21" spans="1:13" s="2" customFormat="1" ht="17.25" customHeight="1">
      <c r="A21" s="45"/>
      <c r="B21" s="53" t="s">
        <v>16</v>
      </c>
      <c r="C21" s="54"/>
      <c r="D21" s="48"/>
      <c r="E21" s="55">
        <v>73740000</v>
      </c>
      <c r="F21" s="49">
        <f aca="true" t="shared" si="6" ref="F21:F32">IF(E$7=0,0,E21/E$7*100)</f>
        <v>1.96</v>
      </c>
      <c r="G21" s="55">
        <v>69763404</v>
      </c>
      <c r="H21" s="50">
        <f aca="true" t="shared" si="7" ref="H21:H32">IF(G$7=0,0,G21/G$7*100)</f>
        <v>1.18</v>
      </c>
      <c r="I21" s="56"/>
      <c r="J21" s="49">
        <f aca="true" t="shared" si="8" ref="J21:J32">G21+I21</f>
        <v>69763404</v>
      </c>
      <c r="K21" s="49">
        <f aca="true" t="shared" si="9" ref="K21:K32">IF(J$7=0,0,J21/J$7*100)</f>
        <v>1.18</v>
      </c>
      <c r="L21" s="51">
        <f aca="true" t="shared" si="10" ref="L21:L32">J21-E21</f>
        <v>-3976596</v>
      </c>
      <c r="M21" s="57">
        <f aca="true" t="shared" si="11" ref="M21:M32">ABS(IF(E21=0,0,(L21/E21)*100))</f>
        <v>5.39</v>
      </c>
    </row>
    <row r="22" spans="1:13" s="2" customFormat="1" ht="17.25" customHeight="1">
      <c r="A22" s="45"/>
      <c r="B22" s="53" t="s">
        <v>17</v>
      </c>
      <c r="C22" s="54"/>
      <c r="D22" s="48"/>
      <c r="E22" s="55">
        <v>1645548000</v>
      </c>
      <c r="F22" s="49">
        <f t="shared" si="6"/>
        <v>43.8</v>
      </c>
      <c r="G22" s="55">
        <v>1750318522</v>
      </c>
      <c r="H22" s="50">
        <f t="shared" si="7"/>
        <v>29.72</v>
      </c>
      <c r="I22" s="56"/>
      <c r="J22" s="49">
        <f t="shared" si="8"/>
        <v>1750318522</v>
      </c>
      <c r="K22" s="49">
        <f t="shared" si="9"/>
        <v>29.72</v>
      </c>
      <c r="L22" s="51">
        <f t="shared" si="10"/>
        <v>104770522</v>
      </c>
      <c r="M22" s="57">
        <f t="shared" si="11"/>
        <v>6.37</v>
      </c>
    </row>
    <row r="23" spans="1:13" s="2" customFormat="1" ht="17.25" customHeight="1">
      <c r="A23" s="45"/>
      <c r="B23" s="53" t="s">
        <v>18</v>
      </c>
      <c r="C23" s="54"/>
      <c r="D23" s="48"/>
      <c r="E23" s="55"/>
      <c r="F23" s="49">
        <f t="shared" si="6"/>
        <v>0</v>
      </c>
      <c r="G23" s="55"/>
      <c r="H23" s="50">
        <f t="shared" si="7"/>
        <v>0</v>
      </c>
      <c r="I23" s="56"/>
      <c r="J23" s="49">
        <f t="shared" si="8"/>
        <v>0</v>
      </c>
      <c r="K23" s="49">
        <f t="shared" si="9"/>
        <v>0</v>
      </c>
      <c r="L23" s="51">
        <f t="shared" si="10"/>
        <v>0</v>
      </c>
      <c r="M23" s="57">
        <f t="shared" si="11"/>
        <v>0</v>
      </c>
    </row>
    <row r="24" spans="1:13" s="2" customFormat="1" ht="17.25" customHeight="1">
      <c r="A24" s="45"/>
      <c r="B24" s="53" t="s">
        <v>19</v>
      </c>
      <c r="C24" s="54"/>
      <c r="D24" s="48"/>
      <c r="E24" s="55"/>
      <c r="F24" s="49">
        <f t="shared" si="6"/>
        <v>0</v>
      </c>
      <c r="G24" s="55"/>
      <c r="H24" s="50">
        <f t="shared" si="7"/>
        <v>0</v>
      </c>
      <c r="I24" s="56"/>
      <c r="J24" s="49">
        <f t="shared" si="8"/>
        <v>0</v>
      </c>
      <c r="K24" s="49">
        <f t="shared" si="9"/>
        <v>0</v>
      </c>
      <c r="L24" s="51">
        <f t="shared" si="10"/>
        <v>0</v>
      </c>
      <c r="M24" s="57">
        <f t="shared" si="11"/>
        <v>0</v>
      </c>
    </row>
    <row r="25" spans="1:13" s="2" customFormat="1" ht="17.25" customHeight="1">
      <c r="A25" s="45"/>
      <c r="B25" s="53" t="s">
        <v>20</v>
      </c>
      <c r="C25" s="54"/>
      <c r="D25" s="48"/>
      <c r="E25" s="55"/>
      <c r="F25" s="49">
        <f t="shared" si="6"/>
        <v>0</v>
      </c>
      <c r="G25" s="55"/>
      <c r="H25" s="50">
        <f t="shared" si="7"/>
        <v>0</v>
      </c>
      <c r="I25" s="56"/>
      <c r="J25" s="49">
        <f t="shared" si="8"/>
        <v>0</v>
      </c>
      <c r="K25" s="49">
        <f t="shared" si="9"/>
        <v>0</v>
      </c>
      <c r="L25" s="51">
        <f t="shared" si="10"/>
        <v>0</v>
      </c>
      <c r="M25" s="57">
        <f t="shared" si="11"/>
        <v>0</v>
      </c>
    </row>
    <row r="26" spans="1:13" s="2" customFormat="1" ht="17.25" customHeight="1">
      <c r="A26" s="45"/>
      <c r="B26" s="53" t="s">
        <v>21</v>
      </c>
      <c r="C26" s="54"/>
      <c r="D26" s="48"/>
      <c r="E26" s="55"/>
      <c r="F26" s="49">
        <f t="shared" si="6"/>
        <v>0</v>
      </c>
      <c r="G26" s="55"/>
      <c r="H26" s="50">
        <f t="shared" si="7"/>
        <v>0</v>
      </c>
      <c r="I26" s="56"/>
      <c r="J26" s="49">
        <f t="shared" si="8"/>
        <v>0</v>
      </c>
      <c r="K26" s="49">
        <f t="shared" si="9"/>
        <v>0</v>
      </c>
      <c r="L26" s="51">
        <f t="shared" si="10"/>
        <v>0</v>
      </c>
      <c r="M26" s="57">
        <f t="shared" si="11"/>
        <v>0</v>
      </c>
    </row>
    <row r="27" spans="1:13" s="2" customFormat="1" ht="17.25" customHeight="1">
      <c r="A27" s="45"/>
      <c r="B27" s="53" t="s">
        <v>22</v>
      </c>
      <c r="C27" s="54"/>
      <c r="D27" s="48"/>
      <c r="E27" s="55"/>
      <c r="F27" s="49">
        <f t="shared" si="6"/>
        <v>0</v>
      </c>
      <c r="G27" s="55"/>
      <c r="H27" s="50">
        <f t="shared" si="7"/>
        <v>0</v>
      </c>
      <c r="I27" s="56"/>
      <c r="J27" s="49">
        <f t="shared" si="8"/>
        <v>0</v>
      </c>
      <c r="K27" s="49">
        <f t="shared" si="9"/>
        <v>0</v>
      </c>
      <c r="L27" s="51">
        <f t="shared" si="10"/>
        <v>0</v>
      </c>
      <c r="M27" s="57">
        <f t="shared" si="11"/>
        <v>0</v>
      </c>
    </row>
    <row r="28" spans="1:13" s="2" customFormat="1" ht="17.25" customHeight="1">
      <c r="A28" s="45"/>
      <c r="B28" s="53" t="s">
        <v>23</v>
      </c>
      <c r="C28" s="54"/>
      <c r="D28" s="48"/>
      <c r="E28" s="55">
        <v>8700000</v>
      </c>
      <c r="F28" s="49">
        <f t="shared" si="6"/>
        <v>0.23</v>
      </c>
      <c r="G28" s="55">
        <v>49620797</v>
      </c>
      <c r="H28" s="50">
        <f t="shared" si="7"/>
        <v>0.84</v>
      </c>
      <c r="I28" s="56"/>
      <c r="J28" s="49">
        <f t="shared" si="8"/>
        <v>49620797</v>
      </c>
      <c r="K28" s="49">
        <f t="shared" si="9"/>
        <v>0.84</v>
      </c>
      <c r="L28" s="51">
        <f t="shared" si="10"/>
        <v>40920797</v>
      </c>
      <c r="M28" s="57">
        <f t="shared" si="11"/>
        <v>470.35</v>
      </c>
    </row>
    <row r="29" spans="1:13" s="2" customFormat="1" ht="17.25" customHeight="1">
      <c r="A29" s="45"/>
      <c r="B29" s="53" t="s">
        <v>24</v>
      </c>
      <c r="C29" s="54"/>
      <c r="D29" s="48"/>
      <c r="E29" s="55">
        <v>1099500000</v>
      </c>
      <c r="F29" s="49">
        <f t="shared" si="6"/>
        <v>29.27</v>
      </c>
      <c r="G29" s="55">
        <v>1857738805</v>
      </c>
      <c r="H29" s="50">
        <f t="shared" si="7"/>
        <v>31.54</v>
      </c>
      <c r="I29" s="56"/>
      <c r="J29" s="49">
        <f t="shared" si="8"/>
        <v>1857738805</v>
      </c>
      <c r="K29" s="49">
        <f t="shared" si="9"/>
        <v>31.54</v>
      </c>
      <c r="L29" s="51">
        <f t="shared" si="10"/>
        <v>758238805</v>
      </c>
      <c r="M29" s="57">
        <f t="shared" si="11"/>
        <v>68.96</v>
      </c>
    </row>
    <row r="30" spans="1:13" s="2" customFormat="1" ht="17.25" customHeight="1">
      <c r="A30" s="45"/>
      <c r="B30" s="53" t="s">
        <v>25</v>
      </c>
      <c r="C30" s="54"/>
      <c r="D30" s="48"/>
      <c r="E30" s="55">
        <v>158236000</v>
      </c>
      <c r="F30" s="49">
        <f t="shared" si="6"/>
        <v>4.21</v>
      </c>
      <c r="G30" s="55">
        <v>125793216</v>
      </c>
      <c r="H30" s="50">
        <f t="shared" si="7"/>
        <v>2.14</v>
      </c>
      <c r="I30" s="56"/>
      <c r="J30" s="49">
        <f t="shared" si="8"/>
        <v>125793216</v>
      </c>
      <c r="K30" s="49">
        <f t="shared" si="9"/>
        <v>2.14</v>
      </c>
      <c r="L30" s="51">
        <f t="shared" si="10"/>
        <v>-32442784</v>
      </c>
      <c r="M30" s="57">
        <f t="shared" si="11"/>
        <v>20.5</v>
      </c>
    </row>
    <row r="31" spans="1:13" s="2" customFormat="1" ht="17.25" customHeight="1">
      <c r="A31" s="45"/>
      <c r="B31" s="53" t="s">
        <v>26</v>
      </c>
      <c r="C31" s="54"/>
      <c r="D31" s="48"/>
      <c r="E31" s="55"/>
      <c r="F31" s="49">
        <f t="shared" si="6"/>
        <v>0</v>
      </c>
      <c r="G31" s="55"/>
      <c r="H31" s="50">
        <f t="shared" si="7"/>
        <v>0</v>
      </c>
      <c r="I31" s="56"/>
      <c r="J31" s="49">
        <f t="shared" si="8"/>
        <v>0</v>
      </c>
      <c r="K31" s="49">
        <f t="shared" si="9"/>
        <v>0</v>
      </c>
      <c r="L31" s="51">
        <f t="shared" si="10"/>
        <v>0</v>
      </c>
      <c r="M31" s="57">
        <f t="shared" si="11"/>
        <v>0</v>
      </c>
    </row>
    <row r="32" spans="1:13" s="2" customFormat="1" ht="17.25" customHeight="1">
      <c r="A32" s="45"/>
      <c r="B32" s="53" t="s">
        <v>27</v>
      </c>
      <c r="C32" s="54"/>
      <c r="D32" s="48"/>
      <c r="E32" s="55">
        <v>203575000</v>
      </c>
      <c r="F32" s="49">
        <f t="shared" si="6"/>
        <v>5.42</v>
      </c>
      <c r="G32" s="55">
        <v>1351567389</v>
      </c>
      <c r="H32" s="50">
        <f t="shared" si="7"/>
        <v>22.95</v>
      </c>
      <c r="I32" s="56"/>
      <c r="J32" s="49">
        <f t="shared" si="8"/>
        <v>1351567389</v>
      </c>
      <c r="K32" s="49">
        <f t="shared" si="9"/>
        <v>22.95</v>
      </c>
      <c r="L32" s="51">
        <f t="shared" si="10"/>
        <v>1147992389</v>
      </c>
      <c r="M32" s="57">
        <f t="shared" si="11"/>
        <v>563.92</v>
      </c>
    </row>
    <row r="33" spans="1:13" s="2" customFormat="1" ht="6" customHeight="1">
      <c r="A33" s="45"/>
      <c r="B33" s="60"/>
      <c r="C33" s="61"/>
      <c r="D33" s="48"/>
      <c r="E33" s="49"/>
      <c r="F33" s="49"/>
      <c r="G33" s="49"/>
      <c r="H33" s="50"/>
      <c r="I33" s="51"/>
      <c r="J33" s="49"/>
      <c r="K33" s="49"/>
      <c r="L33" s="51"/>
      <c r="M33" s="52"/>
    </row>
    <row r="34" spans="1:13" s="44" customFormat="1" ht="17.25" customHeight="1">
      <c r="A34" s="38" t="s">
        <v>39</v>
      </c>
      <c r="B34" s="38"/>
      <c r="C34" s="38"/>
      <c r="D34" s="39"/>
      <c r="E34" s="40">
        <f>E7-E19</f>
        <v>567422000</v>
      </c>
      <c r="F34" s="40">
        <f>IF(E$7=0,0,E34/E$7*100)</f>
        <v>15.1</v>
      </c>
      <c r="G34" s="40">
        <f>G7-G19</f>
        <v>684968217</v>
      </c>
      <c r="H34" s="41">
        <f>IF(G$7=0,0,G34/G$7*100)</f>
        <v>11.63</v>
      </c>
      <c r="I34" s="42">
        <f>I7-I19</f>
        <v>0</v>
      </c>
      <c r="J34" s="40">
        <f>J7-J19</f>
        <v>684968217</v>
      </c>
      <c r="K34" s="40">
        <f>IF(J$7=0,0,J34/J$7*100)</f>
        <v>11.63</v>
      </c>
      <c r="L34" s="42">
        <f>L7-L19</f>
        <v>117546217</v>
      </c>
      <c r="M34" s="43">
        <f>ABS(IF(E34=0,0,(L34/E34)*100))</f>
        <v>20.72</v>
      </c>
    </row>
    <row r="35" spans="1:13" s="2" customFormat="1" ht="6" customHeight="1">
      <c r="A35" s="45"/>
      <c r="B35" s="62"/>
      <c r="C35" s="63"/>
      <c r="D35" s="64"/>
      <c r="E35" s="49"/>
      <c r="F35" s="49"/>
      <c r="G35" s="49"/>
      <c r="H35" s="50"/>
      <c r="I35" s="51"/>
      <c r="J35" s="49"/>
      <c r="K35" s="49"/>
      <c r="L35" s="51"/>
      <c r="M35" s="52"/>
    </row>
    <row r="36" spans="1:13" s="44" customFormat="1" ht="17.25" customHeight="1">
      <c r="A36" s="38" t="s">
        <v>40</v>
      </c>
      <c r="B36" s="38"/>
      <c r="C36" s="38"/>
      <c r="D36" s="39"/>
      <c r="E36" s="40">
        <f>SUM(E38:E39)</f>
        <v>180756000</v>
      </c>
      <c r="F36" s="40">
        <f>IF(E$7=0,0,E36/E$7*100)</f>
        <v>4.81</v>
      </c>
      <c r="G36" s="40">
        <f>SUM(G38:G39)</f>
        <v>706946408.1</v>
      </c>
      <c r="H36" s="41">
        <f>IF(G$7=0,0,G36/G$7*100)</f>
        <v>12</v>
      </c>
      <c r="I36" s="42">
        <f>SUM(I38:I39)</f>
        <v>55724</v>
      </c>
      <c r="J36" s="40">
        <f>SUM(J38:J39)</f>
        <v>707002132.1</v>
      </c>
      <c r="K36" s="40">
        <f>IF(J$7=0,0,J36/J$7*100)</f>
        <v>12</v>
      </c>
      <c r="L36" s="42">
        <f>SUM(L38:L39)</f>
        <v>526246132.1</v>
      </c>
      <c r="M36" s="43">
        <f>ABS(IF(E36=0,0,(L36/E36)*100))</f>
        <v>291.14</v>
      </c>
    </row>
    <row r="37" spans="1:13" s="2" customFormat="1" ht="6" customHeight="1">
      <c r="A37" s="45"/>
      <c r="B37" s="46"/>
      <c r="C37" s="47"/>
      <c r="D37" s="48"/>
      <c r="E37" s="49"/>
      <c r="F37" s="49"/>
      <c r="G37" s="49"/>
      <c r="H37" s="50"/>
      <c r="I37" s="51"/>
      <c r="J37" s="49"/>
      <c r="K37" s="49"/>
      <c r="L37" s="51"/>
      <c r="M37" s="52"/>
    </row>
    <row r="38" spans="1:13" s="2" customFormat="1" ht="17.25" customHeight="1">
      <c r="A38" s="45"/>
      <c r="B38" s="53" t="s">
        <v>28</v>
      </c>
      <c r="C38" s="54"/>
      <c r="D38" s="48"/>
      <c r="E38" s="55">
        <v>84399000</v>
      </c>
      <c r="F38" s="49">
        <f>IF(E$7=0,0,E38/E$7*100)</f>
        <v>2.25</v>
      </c>
      <c r="G38" s="55">
        <v>126179261</v>
      </c>
      <c r="H38" s="50">
        <f>IF(G$7=0,0,G38/G$7*100)</f>
        <v>2.14</v>
      </c>
      <c r="I38" s="56"/>
      <c r="J38" s="49">
        <f>G38+I38</f>
        <v>126179261</v>
      </c>
      <c r="K38" s="49">
        <f>IF(J$7=0,0,J38/J$7*100)</f>
        <v>2.14</v>
      </c>
      <c r="L38" s="51">
        <f>J38-E38</f>
        <v>41780261</v>
      </c>
      <c r="M38" s="57">
        <f>ABS(IF(E38=0,0,(L38/E38)*100))</f>
        <v>49.5</v>
      </c>
    </row>
    <row r="39" spans="1:13" s="2" customFormat="1" ht="17.25" customHeight="1">
      <c r="A39" s="45"/>
      <c r="B39" s="53" t="s">
        <v>29</v>
      </c>
      <c r="C39" s="54"/>
      <c r="D39" s="48"/>
      <c r="E39" s="55">
        <v>96357000</v>
      </c>
      <c r="F39" s="49">
        <f>IF(E$7=0,0,E39/E$7*100)</f>
        <v>2.56</v>
      </c>
      <c r="G39" s="55">
        <v>580767147.1</v>
      </c>
      <c r="H39" s="50">
        <f>IF(G$7=0,0,G39/G$7*100)</f>
        <v>9.86</v>
      </c>
      <c r="I39" s="56">
        <v>55724</v>
      </c>
      <c r="J39" s="49">
        <f>G39+I39</f>
        <v>580822871.1</v>
      </c>
      <c r="K39" s="49">
        <f>IF(J$7=0,0,J39/J$7*100)</f>
        <v>9.86</v>
      </c>
      <c r="L39" s="51">
        <f>J39-E39</f>
        <v>484465871.1</v>
      </c>
      <c r="M39" s="57">
        <f>ABS(IF(E39=0,0,(L39/E39)*100))</f>
        <v>502.78</v>
      </c>
    </row>
    <row r="40" spans="1:13" s="2" customFormat="1" ht="6" customHeight="1">
      <c r="A40" s="45"/>
      <c r="B40" s="58"/>
      <c r="C40" s="59"/>
      <c r="D40" s="48"/>
      <c r="E40" s="49"/>
      <c r="F40" s="49"/>
      <c r="G40" s="55"/>
      <c r="H40" s="50"/>
      <c r="I40" s="51"/>
      <c r="J40" s="49"/>
      <c r="K40" s="49"/>
      <c r="L40" s="51"/>
      <c r="M40" s="52"/>
    </row>
    <row r="41" spans="1:13" s="44" customFormat="1" ht="17.25" customHeight="1">
      <c r="A41" s="38" t="s">
        <v>41</v>
      </c>
      <c r="B41" s="38"/>
      <c r="C41" s="38"/>
      <c r="D41" s="39"/>
      <c r="E41" s="40">
        <f>SUM(E43:E44)</f>
        <v>559652000</v>
      </c>
      <c r="F41" s="40">
        <f>IF(E$7=0,0,E41/E$7*100)</f>
        <v>14.9</v>
      </c>
      <c r="G41" s="40">
        <f>SUM(G43:G44)</f>
        <v>550820706</v>
      </c>
      <c r="H41" s="41">
        <f>IF(G$7=0,0,G41/G$7*100)</f>
        <v>9.35</v>
      </c>
      <c r="I41" s="42">
        <f>SUM(I43:I44)</f>
        <v>55724</v>
      </c>
      <c r="J41" s="40">
        <f>SUM(J43:J44)</f>
        <v>550876430</v>
      </c>
      <c r="K41" s="40">
        <f>IF(J$7=0,0,J41/J$7*100)</f>
        <v>9.35</v>
      </c>
      <c r="L41" s="42">
        <f>SUM(L43:L44)</f>
        <v>-8775570</v>
      </c>
      <c r="M41" s="43">
        <f>ABS(IF(E41=0,0,(L41/E41)*100))</f>
        <v>1.57</v>
      </c>
    </row>
    <row r="42" spans="1:13" s="2" customFormat="1" ht="6" customHeight="1">
      <c r="A42" s="45"/>
      <c r="B42" s="46"/>
      <c r="C42" s="47"/>
      <c r="D42" s="48"/>
      <c r="E42" s="49"/>
      <c r="F42" s="49"/>
      <c r="G42" s="49"/>
      <c r="H42" s="50"/>
      <c r="I42" s="51"/>
      <c r="J42" s="49"/>
      <c r="K42" s="49"/>
      <c r="L42" s="51"/>
      <c r="M42" s="52"/>
    </row>
    <row r="43" spans="1:13" s="2" customFormat="1" ht="17.25" customHeight="1">
      <c r="A43" s="45"/>
      <c r="B43" s="53" t="s">
        <v>30</v>
      </c>
      <c r="C43" s="54"/>
      <c r="D43" s="48"/>
      <c r="E43" s="55"/>
      <c r="F43" s="49">
        <f>IF(E$7=0,0,E43/E$7*100)</f>
        <v>0</v>
      </c>
      <c r="G43" s="55"/>
      <c r="H43" s="50">
        <f>IF(G$7=0,0,G43/G$7*100)</f>
        <v>0</v>
      </c>
      <c r="I43" s="56"/>
      <c r="J43" s="49">
        <f>G43+I43</f>
        <v>0</v>
      </c>
      <c r="K43" s="49">
        <f>IF(J$7=0,0,J43/J$7*100)</f>
        <v>0</v>
      </c>
      <c r="L43" s="51">
        <f>J43-E43</f>
        <v>0</v>
      </c>
      <c r="M43" s="57">
        <f>ABS(IF(E43=0,0,(L43/E43)*100))</f>
        <v>0</v>
      </c>
    </row>
    <row r="44" spans="1:13" s="2" customFormat="1" ht="17.25" customHeight="1">
      <c r="A44" s="45"/>
      <c r="B44" s="53" t="s">
        <v>31</v>
      </c>
      <c r="C44" s="54"/>
      <c r="D44" s="48"/>
      <c r="E44" s="55">
        <v>559652000</v>
      </c>
      <c r="F44" s="49">
        <f>IF(E$7=0,0,E44/E$7*100)</f>
        <v>14.9</v>
      </c>
      <c r="G44" s="55">
        <v>550820706</v>
      </c>
      <c r="H44" s="50">
        <f>IF(G$7=0,0,G44/G$7*100)</f>
        <v>9.35</v>
      </c>
      <c r="I44" s="56">
        <v>55724</v>
      </c>
      <c r="J44" s="49">
        <f>G44+I44</f>
        <v>550876430</v>
      </c>
      <c r="K44" s="49">
        <f>IF(J$7=0,0,J44/J$7*100)</f>
        <v>9.35</v>
      </c>
      <c r="L44" s="51">
        <f>J44-E44</f>
        <v>-8775570</v>
      </c>
      <c r="M44" s="57">
        <f>ABS(IF(E44=0,0,(L44/E44)*100))</f>
        <v>1.57</v>
      </c>
    </row>
    <row r="45" spans="1:13" s="2" customFormat="1" ht="4.5" customHeight="1">
      <c r="A45" s="45"/>
      <c r="B45" s="47"/>
      <c r="D45" s="48"/>
      <c r="E45" s="49"/>
      <c r="F45" s="49"/>
      <c r="G45" s="49"/>
      <c r="H45" s="50"/>
      <c r="I45" s="51"/>
      <c r="J45" s="49"/>
      <c r="K45" s="49"/>
      <c r="L45" s="51"/>
      <c r="M45" s="52"/>
    </row>
    <row r="46" spans="1:13" s="2" customFormat="1" ht="4.5" customHeight="1">
      <c r="A46" s="45"/>
      <c r="B46" s="46"/>
      <c r="C46" s="47"/>
      <c r="D46" s="48"/>
      <c r="E46" s="49"/>
      <c r="F46" s="49"/>
      <c r="G46" s="49"/>
      <c r="H46" s="50"/>
      <c r="I46" s="51"/>
      <c r="J46" s="49"/>
      <c r="K46" s="49"/>
      <c r="L46" s="51"/>
      <c r="M46" s="52"/>
    </row>
    <row r="47" spans="1:13" s="44" customFormat="1" ht="18.75" customHeight="1">
      <c r="A47" s="38" t="s">
        <v>42</v>
      </c>
      <c r="B47" s="38"/>
      <c r="C47" s="38"/>
      <c r="D47" s="39"/>
      <c r="E47" s="40">
        <f>E36-E41</f>
        <v>-378896000</v>
      </c>
      <c r="F47" s="40">
        <f>IF(E$7=0,0,E47/E$7*100)</f>
        <v>-10.09</v>
      </c>
      <c r="G47" s="40">
        <f>G36-G41</f>
        <v>156125702.1</v>
      </c>
      <c r="H47" s="41">
        <f>IF(G$7=0,0,G47/G$7*100)</f>
        <v>2.65</v>
      </c>
      <c r="I47" s="42">
        <f>I36-I41</f>
        <v>0</v>
      </c>
      <c r="J47" s="40">
        <f>J36-J41</f>
        <v>156125702.1</v>
      </c>
      <c r="K47" s="40">
        <f>IF(J$7=0,0,J47/J$7*100)</f>
        <v>2.65</v>
      </c>
      <c r="L47" s="42">
        <f>L36-L41</f>
        <v>535021702.1</v>
      </c>
      <c r="M47" s="43">
        <f>ABS(IF(E47=0,0,(L47/E47)*100))</f>
        <v>141.21</v>
      </c>
    </row>
    <row r="48" spans="1:13" s="44" customFormat="1" ht="6" customHeight="1">
      <c r="A48" s="65"/>
      <c r="B48" s="66"/>
      <c r="C48" s="67"/>
      <c r="D48" s="68"/>
      <c r="E48" s="40"/>
      <c r="F48" s="40"/>
      <c r="G48" s="40"/>
      <c r="H48" s="41"/>
      <c r="I48" s="42"/>
      <c r="J48" s="40"/>
      <c r="K48" s="40"/>
      <c r="L48" s="42"/>
      <c r="M48" s="69"/>
    </row>
    <row r="49" spans="1:13" s="44" customFormat="1" ht="18.75" customHeight="1">
      <c r="A49" s="38" t="s">
        <v>43</v>
      </c>
      <c r="B49" s="38"/>
      <c r="C49" s="38"/>
      <c r="D49" s="39"/>
      <c r="E49" s="70"/>
      <c r="F49" s="40">
        <f>IF(E$7=0,0,E49/E$7*100)</f>
        <v>0</v>
      </c>
      <c r="G49" s="70"/>
      <c r="H49" s="41">
        <f>IF(G$7=0,0,G49/G$7*100)</f>
        <v>0</v>
      </c>
      <c r="I49" s="71"/>
      <c r="J49" s="40">
        <f>G49+I49</f>
        <v>0</v>
      </c>
      <c r="K49" s="40">
        <f>IF(J$7=0,0,J49/J$7*100)</f>
        <v>0</v>
      </c>
      <c r="L49" s="42">
        <f>J49-E49</f>
        <v>0</v>
      </c>
      <c r="M49" s="43">
        <f>ABS(IF(E49=0,0,(L49/E49)*100))</f>
        <v>0</v>
      </c>
    </row>
    <row r="50" spans="1:13" s="2" customFormat="1" ht="6" customHeight="1">
      <c r="A50" s="45"/>
      <c r="B50" s="72"/>
      <c r="C50" s="73"/>
      <c r="D50" s="48"/>
      <c r="E50" s="49"/>
      <c r="F50" s="40"/>
      <c r="G50" s="49"/>
      <c r="H50" s="41"/>
      <c r="I50" s="51"/>
      <c r="J50" s="40"/>
      <c r="K50" s="49"/>
      <c r="L50" s="42"/>
      <c r="M50" s="69"/>
    </row>
    <row r="51" spans="1:13" s="44" customFormat="1" ht="18.75" customHeight="1">
      <c r="A51" s="38" t="s">
        <v>44</v>
      </c>
      <c r="B51" s="38"/>
      <c r="C51" s="38"/>
      <c r="D51" s="39"/>
      <c r="E51" s="70"/>
      <c r="F51" s="40">
        <f>IF(E$7=0,0,E51/E$7*100)</f>
        <v>0</v>
      </c>
      <c r="G51" s="70"/>
      <c r="H51" s="41">
        <f>IF(G$7=0,0,G51/G$7*100)</f>
        <v>0</v>
      </c>
      <c r="I51" s="71"/>
      <c r="J51" s="40">
        <f>G51+I51</f>
        <v>0</v>
      </c>
      <c r="K51" s="40">
        <f>IF(J$7=0,0,J51/J$7*100)</f>
        <v>0</v>
      </c>
      <c r="L51" s="42">
        <f>J51-E51</f>
        <v>0</v>
      </c>
      <c r="M51" s="43">
        <f>ABS(IF(E51=0,0,(L51/E51)*100))</f>
        <v>0</v>
      </c>
    </row>
    <row r="52" spans="1:13" s="2" customFormat="1" ht="6" customHeight="1">
      <c r="A52" s="45"/>
      <c r="B52" s="72"/>
      <c r="C52" s="73"/>
      <c r="D52" s="48"/>
      <c r="E52" s="49"/>
      <c r="F52" s="49"/>
      <c r="G52" s="49"/>
      <c r="H52" s="50"/>
      <c r="I52" s="51"/>
      <c r="J52" s="49"/>
      <c r="K52" s="49"/>
      <c r="L52" s="51"/>
      <c r="M52" s="52"/>
    </row>
    <row r="53" spans="1:13" s="44" customFormat="1" ht="18.75" customHeight="1" thickBot="1">
      <c r="A53" s="74" t="s">
        <v>45</v>
      </c>
      <c r="B53" s="74"/>
      <c r="C53" s="74"/>
      <c r="D53" s="75"/>
      <c r="E53" s="76">
        <f>E34+E47+E49+E51</f>
        <v>188526000</v>
      </c>
      <c r="F53" s="76">
        <f>IF(E$7=0,0,E53/E$7*100)</f>
        <v>5.02</v>
      </c>
      <c r="G53" s="76">
        <f>G34+G47+G49+G51</f>
        <v>841093919.1</v>
      </c>
      <c r="H53" s="77">
        <f>IF(G$7=0,0,G53/G$7*100)</f>
        <v>14.28</v>
      </c>
      <c r="I53" s="78">
        <f>I34+I47+I49+I51</f>
        <v>0</v>
      </c>
      <c r="J53" s="76">
        <f>J34+J47+J49+J51</f>
        <v>841093919.1</v>
      </c>
      <c r="K53" s="76">
        <f>IF(J$7=0,0,J53/J$7*100)</f>
        <v>14.28</v>
      </c>
      <c r="L53" s="79">
        <f>L34+L47+L49+L51</f>
        <v>652567919.1</v>
      </c>
      <c r="M53" s="80">
        <f>ABS(IF(E53=0,0,(L53/E53)*100))</f>
        <v>346.14</v>
      </c>
    </row>
    <row r="54" spans="1:4" s="2" customFormat="1" ht="15.75">
      <c r="A54" s="81"/>
      <c r="B54" s="82"/>
      <c r="C54" s="83"/>
      <c r="D54" s="84"/>
    </row>
    <row r="55" spans="3:4" ht="15.75">
      <c r="C55" s="87"/>
      <c r="D55" s="88"/>
    </row>
  </sheetData>
  <mergeCells count="39">
    <mergeCell ref="B32:C32"/>
    <mergeCell ref="B14:C14"/>
    <mergeCell ref="B15:C15"/>
    <mergeCell ref="B16:C16"/>
    <mergeCell ref="B21:C21"/>
    <mergeCell ref="B17:C17"/>
    <mergeCell ref="B18:C18"/>
    <mergeCell ref="B22:C22"/>
    <mergeCell ref="B27:C27"/>
    <mergeCell ref="B25:C25"/>
    <mergeCell ref="B11:C11"/>
    <mergeCell ref="B12:C12"/>
    <mergeCell ref="B13:C13"/>
    <mergeCell ref="B44:C44"/>
    <mergeCell ref="B28:C28"/>
    <mergeCell ref="B29:C29"/>
    <mergeCell ref="B40:C40"/>
    <mergeCell ref="B38:C38"/>
    <mergeCell ref="B39:C39"/>
    <mergeCell ref="B43:C43"/>
    <mergeCell ref="A2:H2"/>
    <mergeCell ref="A5:D5"/>
    <mergeCell ref="B9:C9"/>
    <mergeCell ref="B10:C10"/>
    <mergeCell ref="A7:D7"/>
    <mergeCell ref="A53:D53"/>
    <mergeCell ref="A51:D51"/>
    <mergeCell ref="A49:D49"/>
    <mergeCell ref="A47:D47"/>
    <mergeCell ref="A41:D41"/>
    <mergeCell ref="A36:D36"/>
    <mergeCell ref="A34:D34"/>
    <mergeCell ref="A19:D19"/>
    <mergeCell ref="B23:C23"/>
    <mergeCell ref="B24:C24"/>
    <mergeCell ref="B26:C26"/>
    <mergeCell ref="B30:C30"/>
    <mergeCell ref="B33:C33"/>
    <mergeCell ref="B31:C31"/>
  </mergeCells>
  <printOptions horizontalCentered="1"/>
  <pageMargins left="0.5905511811023623" right="0.5905511811023623" top="0.3937007874015748" bottom="0.984251968503937" header="0" footer="0"/>
  <pageSetup horizontalDpi="300" verticalDpi="300" orientation="portrait" paperSize="9" scale="92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>
    <tabColor indexed="45"/>
  </sheetPr>
  <dimension ref="A1:J45"/>
  <sheetViews>
    <sheetView showGridLines="0" zoomScale="85" zoomScaleNormal="85" workbookViewId="0" topLeftCell="A1">
      <pane xSplit="4" ySplit="6" topLeftCell="E13" activePane="bottomRight" state="frozen"/>
      <selection pane="topLeft" activeCell="A7" sqref="A7:IV7"/>
      <selection pane="topRight" activeCell="A7" sqref="A7:IV7"/>
      <selection pane="bottomLeft" activeCell="A7" sqref="A7:IV7"/>
      <selection pane="bottomRight" activeCell="A7" sqref="A7:IV7"/>
    </sheetView>
  </sheetViews>
  <sheetFormatPr defaultColWidth="9.00390625" defaultRowHeight="16.5"/>
  <cols>
    <col min="1" max="1" width="1.37890625" style="179" customWidth="1"/>
    <col min="2" max="2" width="1.4921875" style="180" customWidth="1"/>
    <col min="3" max="3" width="15.00390625" style="181" customWidth="1"/>
    <col min="4" max="4" width="0.5" style="182" customWidth="1"/>
    <col min="5" max="9" width="15.125" style="183" customWidth="1"/>
    <col min="10" max="10" width="8.375" style="183" customWidth="1"/>
    <col min="11" max="16384" width="9.625" style="183" customWidth="1"/>
  </cols>
  <sheetData>
    <row r="1" spans="1:10" s="93" customFormat="1" ht="18" customHeight="1">
      <c r="A1" s="92" t="s">
        <v>70</v>
      </c>
      <c r="J1" s="94"/>
    </row>
    <row r="2" spans="1:10" s="96" customFormat="1" ht="37.5" customHeight="1">
      <c r="A2" s="95" t="s">
        <v>71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s="98" customFormat="1" ht="18" customHeight="1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0" s="103" customFormat="1" ht="31.5" customHeight="1" thickBot="1">
      <c r="A4" s="99"/>
      <c r="B4" s="99"/>
      <c r="C4" s="100" t="s">
        <v>72</v>
      </c>
      <c r="D4" s="101"/>
      <c r="E4" s="101"/>
      <c r="F4" s="101"/>
      <c r="G4" s="101"/>
      <c r="H4" s="101"/>
      <c r="I4" s="101"/>
      <c r="J4" s="102" t="s">
        <v>1</v>
      </c>
    </row>
    <row r="5" spans="1:10" s="99" customFormat="1" ht="42" customHeight="1">
      <c r="A5" s="104" t="s">
        <v>73</v>
      </c>
      <c r="B5" s="105"/>
      <c r="C5" s="105"/>
      <c r="D5" s="106"/>
      <c r="E5" s="107" t="s">
        <v>74</v>
      </c>
      <c r="F5" s="108" t="s">
        <v>46</v>
      </c>
      <c r="G5" s="109" t="s">
        <v>75</v>
      </c>
      <c r="H5" s="108" t="s">
        <v>47</v>
      </c>
      <c r="I5" s="110" t="s">
        <v>48</v>
      </c>
      <c r="J5" s="111" t="s">
        <v>3</v>
      </c>
    </row>
    <row r="6" spans="1:10" s="120" customFormat="1" ht="10.5" customHeight="1">
      <c r="A6" s="112"/>
      <c r="B6" s="113"/>
      <c r="C6" s="114"/>
      <c r="D6" s="115"/>
      <c r="E6" s="116"/>
      <c r="F6" s="117"/>
      <c r="G6" s="118"/>
      <c r="H6" s="117"/>
      <c r="I6" s="116"/>
      <c r="J6" s="119"/>
    </row>
    <row r="7" spans="1:10" s="128" customFormat="1" ht="22.5" customHeight="1">
      <c r="A7" s="121" t="s">
        <v>49</v>
      </c>
      <c r="B7" s="121"/>
      <c r="C7" s="121"/>
      <c r="D7" s="122"/>
      <c r="E7" s="123">
        <f>SUM(E9:E11)</f>
        <v>2750886000</v>
      </c>
      <c r="F7" s="123">
        <f>SUM(F9:F11)</f>
        <v>1839214799.94</v>
      </c>
      <c r="G7" s="124">
        <f>SUM(G9:G11)</f>
        <v>0</v>
      </c>
      <c r="H7" s="125">
        <f>SUM(H9:H11)</f>
        <v>1839214799.94</v>
      </c>
      <c r="I7" s="126">
        <f>H7-E7</f>
        <v>-911671200.06</v>
      </c>
      <c r="J7" s="127">
        <f>ABS(IF(E7&gt;0,((I7/E7)*100),0))</f>
        <v>33.14</v>
      </c>
    </row>
    <row r="8" spans="1:10" s="138" customFormat="1" ht="9.75" customHeight="1">
      <c r="A8" s="129"/>
      <c r="B8" s="130"/>
      <c r="C8" s="131"/>
      <c r="D8" s="132"/>
      <c r="E8" s="133"/>
      <c r="F8" s="133"/>
      <c r="G8" s="134"/>
      <c r="H8" s="135"/>
      <c r="I8" s="136"/>
      <c r="J8" s="137"/>
    </row>
    <row r="9" spans="1:10" s="138" customFormat="1" ht="22.5" customHeight="1">
      <c r="A9" s="129"/>
      <c r="B9" s="139" t="s">
        <v>50</v>
      </c>
      <c r="C9" s="139"/>
      <c r="D9" s="132"/>
      <c r="E9" s="140">
        <v>188526000</v>
      </c>
      <c r="F9" s="140">
        <v>841093919.1</v>
      </c>
      <c r="G9" s="141"/>
      <c r="H9" s="135">
        <f>F9+G9</f>
        <v>841093919.1</v>
      </c>
      <c r="I9" s="136">
        <f>H9-E9</f>
        <v>652567919.1</v>
      </c>
      <c r="J9" s="142">
        <f>ABS(IF(E9&gt;0,((I9/E9)*100),0))</f>
        <v>346.14</v>
      </c>
    </row>
    <row r="10" spans="1:10" s="138" customFormat="1" ht="22.5" customHeight="1">
      <c r="A10" s="129"/>
      <c r="B10" s="139" t="s">
        <v>51</v>
      </c>
      <c r="C10" s="139"/>
      <c r="D10" s="132"/>
      <c r="E10" s="140">
        <v>2562360000</v>
      </c>
      <c r="F10" s="140">
        <v>998120880.84</v>
      </c>
      <c r="G10" s="141"/>
      <c r="H10" s="135">
        <f>F10+G10</f>
        <v>998120880.84</v>
      </c>
      <c r="I10" s="136">
        <f>H10-E10</f>
        <v>-1564239119.16</v>
      </c>
      <c r="J10" s="142">
        <f>ABS(IF(E10&gt;0,((I10/E10)*100),0))</f>
        <v>61.05</v>
      </c>
    </row>
    <row r="11" spans="1:10" s="138" customFormat="1" ht="22.5" customHeight="1">
      <c r="A11" s="129"/>
      <c r="B11" s="139" t="s">
        <v>52</v>
      </c>
      <c r="C11" s="139"/>
      <c r="D11" s="132"/>
      <c r="E11" s="140"/>
      <c r="F11" s="140"/>
      <c r="G11" s="141"/>
      <c r="H11" s="135">
        <f>F11+G11</f>
        <v>0</v>
      </c>
      <c r="I11" s="136">
        <f>H11-E11</f>
        <v>0</v>
      </c>
      <c r="J11" s="142">
        <f>ABS(IF(E11&gt;0,((I11/E11)*100),0))</f>
        <v>0</v>
      </c>
    </row>
    <row r="12" spans="1:10" s="138" customFormat="1" ht="21.75" customHeight="1">
      <c r="A12" s="129"/>
      <c r="B12" s="139"/>
      <c r="C12" s="139"/>
      <c r="D12" s="132"/>
      <c r="E12" s="133"/>
      <c r="F12" s="133"/>
      <c r="G12" s="134"/>
      <c r="H12" s="135"/>
      <c r="I12" s="136"/>
      <c r="J12" s="137"/>
    </row>
    <row r="13" spans="1:10" s="128" customFormat="1" ht="22.5" customHeight="1">
      <c r="A13" s="121" t="s">
        <v>53</v>
      </c>
      <c r="B13" s="121"/>
      <c r="C13" s="121"/>
      <c r="D13" s="122"/>
      <c r="E13" s="123">
        <f>SUM(E15:E19)</f>
        <v>1500000000</v>
      </c>
      <c r="F13" s="123">
        <f>SUM(F15:F19)</f>
        <v>1500000000</v>
      </c>
      <c r="G13" s="124">
        <f>SUM(G15:G19)</f>
        <v>338877075.94</v>
      </c>
      <c r="H13" s="125">
        <f>SUM(H15:H19)</f>
        <v>1838877075.94</v>
      </c>
      <c r="I13" s="126">
        <f>H13-E13</f>
        <v>338877075.94</v>
      </c>
      <c r="J13" s="127">
        <f>ABS(IF(E13&gt;0,((I13/E13)*100),0))</f>
        <v>22.59</v>
      </c>
    </row>
    <row r="14" spans="1:10" s="138" customFormat="1" ht="9.75" customHeight="1">
      <c r="A14" s="129"/>
      <c r="B14" s="130"/>
      <c r="C14" s="143"/>
      <c r="D14" s="132"/>
      <c r="E14" s="133"/>
      <c r="F14" s="133"/>
      <c r="G14" s="134"/>
      <c r="H14" s="135"/>
      <c r="I14" s="136"/>
      <c r="J14" s="137"/>
    </row>
    <row r="15" spans="1:10" s="138" customFormat="1" ht="22.5" customHeight="1">
      <c r="A15" s="129"/>
      <c r="B15" s="139" t="s">
        <v>54</v>
      </c>
      <c r="C15" s="139"/>
      <c r="D15" s="132"/>
      <c r="E15" s="140"/>
      <c r="F15" s="140"/>
      <c r="G15" s="141"/>
      <c r="H15" s="135">
        <f>F15+G15</f>
        <v>0</v>
      </c>
      <c r="I15" s="136">
        <f>H15-E15</f>
        <v>0</v>
      </c>
      <c r="J15" s="142">
        <f>ABS(IF(E15&gt;0,((I15/E15)*100),0))</f>
        <v>0</v>
      </c>
    </row>
    <row r="16" spans="1:10" s="138" customFormat="1" ht="22.5" customHeight="1">
      <c r="A16" s="129"/>
      <c r="B16" s="139" t="s">
        <v>55</v>
      </c>
      <c r="C16" s="139"/>
      <c r="D16" s="132"/>
      <c r="E16" s="140"/>
      <c r="F16" s="140"/>
      <c r="G16" s="141"/>
      <c r="H16" s="135">
        <f>F16+G16</f>
        <v>0</v>
      </c>
      <c r="I16" s="136">
        <f>H16-E16</f>
        <v>0</v>
      </c>
      <c r="J16" s="142">
        <f>ABS(IF(E16&gt;0,((I16/E16)*100),0))</f>
        <v>0</v>
      </c>
    </row>
    <row r="17" spans="1:10" s="138" customFormat="1" ht="22.5" customHeight="1">
      <c r="A17" s="129"/>
      <c r="B17" s="139" t="s">
        <v>56</v>
      </c>
      <c r="C17" s="139"/>
      <c r="D17" s="132"/>
      <c r="E17" s="140"/>
      <c r="F17" s="140"/>
      <c r="G17" s="141"/>
      <c r="H17" s="135">
        <f>F17+G17</f>
        <v>0</v>
      </c>
      <c r="I17" s="136">
        <f>H17-E17</f>
        <v>0</v>
      </c>
      <c r="J17" s="142">
        <f>ABS(IF(E17&gt;0,((I17/E17)*100),0))</f>
        <v>0</v>
      </c>
    </row>
    <row r="18" spans="1:10" s="138" customFormat="1" ht="22.5" customHeight="1">
      <c r="A18" s="129"/>
      <c r="B18" s="139" t="s">
        <v>57</v>
      </c>
      <c r="C18" s="139"/>
      <c r="D18" s="132"/>
      <c r="E18" s="140">
        <v>1500000000</v>
      </c>
      <c r="F18" s="140">
        <v>1500000000</v>
      </c>
      <c r="G18" s="141">
        <v>338877075.94</v>
      </c>
      <c r="H18" s="135">
        <f>F18+G18</f>
        <v>1838877075.94</v>
      </c>
      <c r="I18" s="136">
        <f>H18-E18</f>
        <v>338877075.94</v>
      </c>
      <c r="J18" s="142">
        <f>ABS(IF(E18&gt;0,((I18/E18)*100),0))</f>
        <v>22.59</v>
      </c>
    </row>
    <row r="19" spans="1:10" s="138" customFormat="1" ht="22.5" customHeight="1">
      <c r="A19" s="129"/>
      <c r="B19" s="139" t="s">
        <v>58</v>
      </c>
      <c r="C19" s="139"/>
      <c r="D19" s="132"/>
      <c r="E19" s="140"/>
      <c r="F19" s="140"/>
      <c r="G19" s="141"/>
      <c r="H19" s="135">
        <f>F19+G19</f>
        <v>0</v>
      </c>
      <c r="I19" s="136">
        <f>H19-E19</f>
        <v>0</v>
      </c>
      <c r="J19" s="142">
        <f>ABS(IF(E19&gt;0,((I19/E19)*100),0))</f>
        <v>0</v>
      </c>
    </row>
    <row r="20" spans="1:10" s="138" customFormat="1" ht="21.75" customHeight="1">
      <c r="A20" s="129"/>
      <c r="B20" s="130"/>
      <c r="C20" s="143"/>
      <c r="D20" s="132"/>
      <c r="E20" s="133"/>
      <c r="F20" s="133"/>
      <c r="G20" s="134"/>
      <c r="H20" s="135"/>
      <c r="I20" s="136"/>
      <c r="J20" s="137"/>
    </row>
    <row r="21" spans="1:10" s="128" customFormat="1" ht="22.5" customHeight="1">
      <c r="A21" s="121" t="s">
        <v>59</v>
      </c>
      <c r="B21" s="121"/>
      <c r="C21" s="121"/>
      <c r="D21" s="122"/>
      <c r="E21" s="123">
        <f>E7-E13</f>
        <v>1250886000</v>
      </c>
      <c r="F21" s="123">
        <f>F7-F13</f>
        <v>339214799.94</v>
      </c>
      <c r="G21" s="124">
        <f>G7-G13</f>
        <v>-338877075.94</v>
      </c>
      <c r="H21" s="125">
        <f>H7-H13</f>
        <v>337724</v>
      </c>
      <c r="I21" s="126">
        <f>H21-E21</f>
        <v>-1250548276</v>
      </c>
      <c r="J21" s="127">
        <f>ABS(IF(E21&gt;0,((I21/E21)*100),0))</f>
        <v>99.97</v>
      </c>
    </row>
    <row r="22" spans="1:10" s="138" customFormat="1" ht="24" customHeight="1">
      <c r="A22" s="129"/>
      <c r="B22" s="144"/>
      <c r="C22" s="145"/>
      <c r="D22" s="146"/>
      <c r="E22" s="133"/>
      <c r="F22" s="133"/>
      <c r="G22" s="134"/>
      <c r="H22" s="135"/>
      <c r="I22" s="136"/>
      <c r="J22" s="137"/>
    </row>
    <row r="23" spans="1:10" s="128" customFormat="1" ht="22.5" customHeight="1">
      <c r="A23" s="121" t="s">
        <v>60</v>
      </c>
      <c r="B23" s="121"/>
      <c r="C23" s="121"/>
      <c r="D23" s="122"/>
      <c r="E23" s="123">
        <f>SUM(E25:E26)</f>
        <v>0</v>
      </c>
      <c r="F23" s="123">
        <f>SUM(F25:F26)</f>
        <v>0</v>
      </c>
      <c r="G23" s="124">
        <f>SUM(G25:G26)</f>
        <v>0</v>
      </c>
      <c r="H23" s="125">
        <f>SUM(H25:H26)</f>
        <v>0</v>
      </c>
      <c r="I23" s="126">
        <f>H23-E23</f>
        <v>0</v>
      </c>
      <c r="J23" s="127">
        <f>ABS(IF(E23&gt;0,((I23/E23)*100),0))</f>
        <v>0</v>
      </c>
    </row>
    <row r="24" spans="1:10" s="138" customFormat="1" ht="9.75" customHeight="1">
      <c r="A24" s="129"/>
      <c r="B24" s="130"/>
      <c r="C24" s="143"/>
      <c r="D24" s="132"/>
      <c r="E24" s="133"/>
      <c r="F24" s="133"/>
      <c r="G24" s="134"/>
      <c r="H24" s="135"/>
      <c r="I24" s="136"/>
      <c r="J24" s="137"/>
    </row>
    <row r="25" spans="1:10" s="138" customFormat="1" ht="22.5" customHeight="1">
      <c r="A25" s="129"/>
      <c r="B25" s="139" t="s">
        <v>61</v>
      </c>
      <c r="C25" s="139"/>
      <c r="D25" s="132"/>
      <c r="E25" s="140"/>
      <c r="F25" s="140"/>
      <c r="G25" s="141"/>
      <c r="H25" s="135">
        <f>F25+G25</f>
        <v>0</v>
      </c>
      <c r="I25" s="136">
        <f>H25-E25</f>
        <v>0</v>
      </c>
      <c r="J25" s="142">
        <f>ABS(IF(E25&gt;0,((I25/E25)*100),0))</f>
        <v>0</v>
      </c>
    </row>
    <row r="26" spans="1:10" s="138" customFormat="1" ht="22.5" customHeight="1">
      <c r="A26" s="129"/>
      <c r="B26" s="139" t="s">
        <v>62</v>
      </c>
      <c r="C26" s="139"/>
      <c r="D26" s="132"/>
      <c r="E26" s="140"/>
      <c r="F26" s="140"/>
      <c r="G26" s="141"/>
      <c r="H26" s="135">
        <f>F26+G26</f>
        <v>0</v>
      </c>
      <c r="I26" s="136">
        <f>H26-E26</f>
        <v>0</v>
      </c>
      <c r="J26" s="142">
        <f>ABS(IF(E26&gt;0,((I26/E26)*100),0))</f>
        <v>0</v>
      </c>
    </row>
    <row r="27" spans="1:10" s="155" customFormat="1" ht="17.25" customHeight="1">
      <c r="A27" s="147"/>
      <c r="B27" s="148" t="s">
        <v>63</v>
      </c>
      <c r="C27" s="148"/>
      <c r="D27" s="149"/>
      <c r="E27" s="150"/>
      <c r="F27" s="150"/>
      <c r="G27" s="151"/>
      <c r="H27" s="152"/>
      <c r="I27" s="153"/>
      <c r="J27" s="154"/>
    </row>
    <row r="28" spans="1:10" s="138" customFormat="1" ht="21.75" customHeight="1">
      <c r="A28" s="129"/>
      <c r="B28" s="130"/>
      <c r="D28" s="132"/>
      <c r="E28" s="133"/>
      <c r="F28" s="133"/>
      <c r="G28" s="134"/>
      <c r="H28" s="135"/>
      <c r="I28" s="136"/>
      <c r="J28" s="137"/>
    </row>
    <row r="29" spans="1:10" s="128" customFormat="1" ht="22.5" customHeight="1">
      <c r="A29" s="121" t="s">
        <v>64</v>
      </c>
      <c r="B29" s="121"/>
      <c r="C29" s="121"/>
      <c r="D29" s="122"/>
      <c r="E29" s="123">
        <f>SUM(E31:E34)</f>
        <v>0</v>
      </c>
      <c r="F29" s="123">
        <f>SUM(F31:F34)</f>
        <v>0</v>
      </c>
      <c r="G29" s="124">
        <f>SUM(G31:G34)</f>
        <v>0</v>
      </c>
      <c r="H29" s="125">
        <f>SUM(H31:H34)</f>
        <v>0</v>
      </c>
      <c r="I29" s="126">
        <f>H29-E29</f>
        <v>0</v>
      </c>
      <c r="J29" s="127">
        <f>ABS(IF(E29&gt;0,((I29/E29)*100),0))</f>
        <v>0</v>
      </c>
    </row>
    <row r="30" spans="1:10" s="138" customFormat="1" ht="9.75" customHeight="1">
      <c r="A30" s="129"/>
      <c r="B30" s="130"/>
      <c r="C30" s="143"/>
      <c r="D30" s="132"/>
      <c r="E30" s="133"/>
      <c r="F30" s="133"/>
      <c r="G30" s="134"/>
      <c r="H30" s="135"/>
      <c r="I30" s="136"/>
      <c r="J30" s="137"/>
    </row>
    <row r="31" spans="1:10" s="138" customFormat="1" ht="22.5" customHeight="1">
      <c r="A31" s="129"/>
      <c r="B31" s="139" t="s">
        <v>65</v>
      </c>
      <c r="C31" s="139"/>
      <c r="D31" s="132"/>
      <c r="E31" s="140"/>
      <c r="F31" s="140"/>
      <c r="G31" s="141"/>
      <c r="H31" s="135">
        <f>F31+G31</f>
        <v>0</v>
      </c>
      <c r="I31" s="136">
        <f>H31-E31</f>
        <v>0</v>
      </c>
      <c r="J31" s="142">
        <f>ABS(IF(E31&gt;0,((I31/E31)*100),0))</f>
        <v>0</v>
      </c>
    </row>
    <row r="32" spans="1:10" s="138" customFormat="1" ht="22.5" customHeight="1">
      <c r="A32" s="129"/>
      <c r="B32" s="139" t="s">
        <v>66</v>
      </c>
      <c r="C32" s="139"/>
      <c r="D32" s="132"/>
      <c r="E32" s="140"/>
      <c r="F32" s="140"/>
      <c r="G32" s="141"/>
      <c r="H32" s="135">
        <f>F32+G32</f>
        <v>0</v>
      </c>
      <c r="I32" s="136">
        <f>H32-E32</f>
        <v>0</v>
      </c>
      <c r="J32" s="142">
        <f>ABS(IF(E32&gt;0,((I32/E32)*100),0))</f>
        <v>0</v>
      </c>
    </row>
    <row r="33" spans="1:10" s="138" customFormat="1" ht="22.5" customHeight="1">
      <c r="A33" s="129"/>
      <c r="B33" s="139" t="s">
        <v>67</v>
      </c>
      <c r="C33" s="139"/>
      <c r="D33" s="132"/>
      <c r="E33" s="140"/>
      <c r="F33" s="140"/>
      <c r="G33" s="141"/>
      <c r="H33" s="135">
        <f>F33+G33</f>
        <v>0</v>
      </c>
      <c r="I33" s="136">
        <f>H33-E33</f>
        <v>0</v>
      </c>
      <c r="J33" s="142">
        <f>ABS(IF(E33&gt;0,((I33/E33)*100),0))</f>
        <v>0</v>
      </c>
    </row>
    <row r="34" spans="1:10" s="138" customFormat="1" ht="22.5" customHeight="1">
      <c r="A34" s="129"/>
      <c r="B34" s="139" t="s">
        <v>68</v>
      </c>
      <c r="C34" s="139"/>
      <c r="D34" s="132"/>
      <c r="E34" s="140"/>
      <c r="F34" s="140"/>
      <c r="G34" s="141"/>
      <c r="H34" s="135">
        <f>F34+G34</f>
        <v>0</v>
      </c>
      <c r="I34" s="136">
        <f>H34-E34</f>
        <v>0</v>
      </c>
      <c r="J34" s="142">
        <f>ABS(IF(E34&gt;0,((I34/E34)*100),0))</f>
        <v>0</v>
      </c>
    </row>
    <row r="35" spans="1:10" s="138" customFormat="1" ht="15" customHeight="1">
      <c r="A35" s="129"/>
      <c r="B35" s="156"/>
      <c r="C35" s="156"/>
      <c r="D35" s="132"/>
      <c r="E35" s="133"/>
      <c r="F35" s="133"/>
      <c r="G35" s="134"/>
      <c r="H35" s="135"/>
      <c r="I35" s="136"/>
      <c r="J35" s="137"/>
    </row>
    <row r="36" spans="1:10" s="138" customFormat="1" ht="15" customHeight="1">
      <c r="A36" s="129"/>
      <c r="B36" s="156"/>
      <c r="C36" s="156"/>
      <c r="D36" s="132"/>
      <c r="E36" s="133"/>
      <c r="F36" s="133"/>
      <c r="G36" s="134"/>
      <c r="H36" s="135"/>
      <c r="I36" s="136"/>
      <c r="J36" s="137"/>
    </row>
    <row r="37" spans="1:10" s="128" customFormat="1" ht="22.5" customHeight="1">
      <c r="A37" s="157" t="s">
        <v>69</v>
      </c>
      <c r="B37" s="158"/>
      <c r="C37" s="158"/>
      <c r="D37" s="122"/>
      <c r="E37" s="123">
        <f>E23-E29</f>
        <v>0</v>
      </c>
      <c r="F37" s="123">
        <f>F23-F29</f>
        <v>0</v>
      </c>
      <c r="G37" s="124">
        <f>G23-G29</f>
        <v>0</v>
      </c>
      <c r="H37" s="123">
        <f>H23-H29</f>
        <v>0</v>
      </c>
      <c r="I37" s="126">
        <f>H37-E37</f>
        <v>0</v>
      </c>
      <c r="J37" s="127">
        <f>ABS(IF(E37&gt;0,((I37/E37)*100),0))</f>
        <v>0</v>
      </c>
    </row>
    <row r="38" spans="1:10" s="138" customFormat="1" ht="9" customHeight="1" thickBot="1">
      <c r="A38" s="159"/>
      <c r="B38" s="160"/>
      <c r="C38" s="161"/>
      <c r="D38" s="162"/>
      <c r="E38" s="163"/>
      <c r="F38" s="163"/>
      <c r="G38" s="164"/>
      <c r="H38" s="165"/>
      <c r="I38" s="166"/>
      <c r="J38" s="167"/>
    </row>
    <row r="39" spans="1:4" s="138" customFormat="1" ht="15.75">
      <c r="A39" s="129"/>
      <c r="B39" s="168"/>
      <c r="C39" s="169"/>
      <c r="D39" s="170"/>
    </row>
    <row r="40" spans="1:4" s="175" customFormat="1" ht="15.75">
      <c r="A40" s="171"/>
      <c r="B40" s="172"/>
      <c r="C40" s="173"/>
      <c r="D40" s="174"/>
    </row>
    <row r="41" spans="1:4" s="175" customFormat="1" ht="15">
      <c r="A41" s="176"/>
      <c r="B41" s="172"/>
      <c r="C41" s="177"/>
      <c r="D41" s="178"/>
    </row>
    <row r="42" spans="1:4" s="175" customFormat="1" ht="15">
      <c r="A42" s="176"/>
      <c r="B42" s="172"/>
      <c r="C42" s="177"/>
      <c r="D42" s="178"/>
    </row>
    <row r="43" spans="1:4" s="175" customFormat="1" ht="15">
      <c r="A43" s="176"/>
      <c r="B43" s="172"/>
      <c r="C43" s="177"/>
      <c r="D43" s="178"/>
    </row>
    <row r="44" spans="1:4" s="175" customFormat="1" ht="15">
      <c r="A44" s="176"/>
      <c r="B44" s="172"/>
      <c r="C44" s="177"/>
      <c r="D44" s="178"/>
    </row>
    <row r="45" spans="1:4" s="175" customFormat="1" ht="15">
      <c r="A45" s="176"/>
      <c r="B45" s="172"/>
      <c r="C45" s="177"/>
      <c r="D45" s="178"/>
    </row>
  </sheetData>
  <mergeCells count="25">
    <mergeCell ref="B9:C9"/>
    <mergeCell ref="B10:C10"/>
    <mergeCell ref="B11:C11"/>
    <mergeCell ref="B32:C32"/>
    <mergeCell ref="B25:C25"/>
    <mergeCell ref="B16:C16"/>
    <mergeCell ref="B31:C31"/>
    <mergeCell ref="B12:C12"/>
    <mergeCell ref="B17:C17"/>
    <mergeCell ref="B15:C15"/>
    <mergeCell ref="B34:C34"/>
    <mergeCell ref="A37:C37"/>
    <mergeCell ref="A23:C23"/>
    <mergeCell ref="B33:C33"/>
    <mergeCell ref="B27:C27"/>
    <mergeCell ref="B26:C26"/>
    <mergeCell ref="A13:C13"/>
    <mergeCell ref="B19:C19"/>
    <mergeCell ref="A21:C21"/>
    <mergeCell ref="A29:C29"/>
    <mergeCell ref="B18:C18"/>
    <mergeCell ref="A2:J2"/>
    <mergeCell ref="A3:J3"/>
    <mergeCell ref="A5:C5"/>
    <mergeCell ref="A7:C7"/>
  </mergeCells>
  <printOptions horizontalCentered="1"/>
  <pageMargins left="0.5905511811023623" right="0.5905511811023623" top="0.4724409448818898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0">
    <tabColor indexed="45"/>
  </sheetPr>
  <dimension ref="A1:I51"/>
  <sheetViews>
    <sheetView showGridLines="0" workbookViewId="0" topLeftCell="A9">
      <selection activeCell="A41" activeCellId="2" sqref="A12:IV12 A27:IV27 A41:IV49"/>
    </sheetView>
  </sheetViews>
  <sheetFormatPr defaultColWidth="9.00390625" defaultRowHeight="16.5"/>
  <cols>
    <col min="1" max="1" width="1.00390625" style="264" customWidth="1"/>
    <col min="2" max="2" width="3.875" style="265" customWidth="1"/>
    <col min="3" max="3" width="30.50390625" style="266" customWidth="1"/>
    <col min="4" max="4" width="0.6171875" style="267" customWidth="1"/>
    <col min="5" max="7" width="19.125" style="268" customWidth="1"/>
    <col min="8" max="8" width="10.00390625" style="268" customWidth="1"/>
    <col min="9" max="16384" width="9.625" style="268" customWidth="1"/>
  </cols>
  <sheetData>
    <row r="1" spans="1:8" s="187" customFormat="1" ht="18" customHeight="1">
      <c r="A1" s="184"/>
      <c r="B1" s="185"/>
      <c r="C1" s="186"/>
      <c r="D1" s="185"/>
      <c r="E1" s="185"/>
      <c r="F1" s="185"/>
      <c r="G1" s="185"/>
      <c r="H1" s="185"/>
    </row>
    <row r="2" spans="1:8" s="187" customFormat="1" ht="36" customHeight="1">
      <c r="A2" s="188" t="s">
        <v>103</v>
      </c>
      <c r="B2" s="188"/>
      <c r="C2" s="188"/>
      <c r="D2" s="188"/>
      <c r="E2" s="188"/>
      <c r="F2" s="188"/>
      <c r="G2" s="188"/>
      <c r="H2" s="188"/>
    </row>
    <row r="3" spans="1:8" s="190" customFormat="1" ht="18" customHeight="1">
      <c r="A3" s="189"/>
      <c r="B3" s="189"/>
      <c r="C3" s="189"/>
      <c r="D3" s="189"/>
      <c r="E3" s="189"/>
      <c r="F3" s="189"/>
      <c r="G3" s="189"/>
      <c r="H3" s="189"/>
    </row>
    <row r="4" spans="1:8" s="187" customFormat="1" ht="31.5" customHeight="1" thickBot="1">
      <c r="A4" s="191" t="s">
        <v>104</v>
      </c>
      <c r="B4" s="192"/>
      <c r="C4" s="192"/>
      <c r="D4" s="192"/>
      <c r="E4" s="192"/>
      <c r="F4" s="192"/>
      <c r="G4" s="192"/>
      <c r="H4" s="193" t="s">
        <v>1</v>
      </c>
    </row>
    <row r="5" spans="1:8" s="187" customFormat="1" ht="24.75" customHeight="1">
      <c r="A5" s="194" t="s">
        <v>105</v>
      </c>
      <c r="B5" s="194"/>
      <c r="C5" s="194"/>
      <c r="D5" s="195"/>
      <c r="E5" s="196" t="s">
        <v>2</v>
      </c>
      <c r="F5" s="196" t="s">
        <v>76</v>
      </c>
      <c r="G5" s="197" t="s">
        <v>77</v>
      </c>
      <c r="H5" s="198"/>
    </row>
    <row r="6" spans="1:8" s="187" customFormat="1" ht="21.75" customHeight="1">
      <c r="A6" s="199"/>
      <c r="B6" s="199"/>
      <c r="C6" s="199"/>
      <c r="D6" s="200"/>
      <c r="E6" s="201"/>
      <c r="F6" s="201"/>
      <c r="G6" s="202" t="s">
        <v>78</v>
      </c>
      <c r="H6" s="203" t="s">
        <v>3</v>
      </c>
    </row>
    <row r="7" spans="1:8" s="187" customFormat="1" ht="25.5" customHeight="1">
      <c r="A7" s="204" t="s">
        <v>79</v>
      </c>
      <c r="B7" s="205"/>
      <c r="C7" s="205"/>
      <c r="D7" s="206"/>
      <c r="E7" s="207"/>
      <c r="F7" s="207"/>
      <c r="G7" s="208"/>
      <c r="H7" s="209"/>
    </row>
    <row r="8" spans="1:8" s="187" customFormat="1" ht="6" customHeight="1">
      <c r="A8" s="210"/>
      <c r="B8" s="211"/>
      <c r="C8" s="212"/>
      <c r="D8" s="213"/>
      <c r="E8" s="214"/>
      <c r="F8" s="214"/>
      <c r="G8" s="215"/>
      <c r="H8" s="216"/>
    </row>
    <row r="9" spans="1:8" s="187" customFormat="1" ht="17.25" customHeight="1">
      <c r="A9" s="210"/>
      <c r="B9" s="217" t="s">
        <v>80</v>
      </c>
      <c r="C9" s="218"/>
      <c r="D9" s="219"/>
      <c r="E9" s="220">
        <v>188526000</v>
      </c>
      <c r="F9" s="220">
        <v>841093919.1</v>
      </c>
      <c r="G9" s="221">
        <f>F9-E9</f>
        <v>652567919.1</v>
      </c>
      <c r="H9" s="222">
        <f>ABS(IF(E9=0,0,((G9/E9)*100)))</f>
        <v>346.14</v>
      </c>
    </row>
    <row r="10" spans="1:8" s="187" customFormat="1" ht="17.25" customHeight="1">
      <c r="A10" s="210"/>
      <c r="B10" s="217" t="s">
        <v>81</v>
      </c>
      <c r="C10" s="218"/>
      <c r="D10" s="213"/>
      <c r="E10" s="220">
        <v>416789000</v>
      </c>
      <c r="F10" s="220">
        <v>2977996643.9</v>
      </c>
      <c r="G10" s="221">
        <f>F10-E10</f>
        <v>2561207643.9</v>
      </c>
      <c r="H10" s="222">
        <f>ABS(IF(E10=0,0,((G10/E10)*100)))</f>
        <v>614.51</v>
      </c>
    </row>
    <row r="11" spans="1:8" s="187" customFormat="1" ht="6" customHeight="1">
      <c r="A11" s="210"/>
      <c r="B11" s="223"/>
      <c r="C11" s="224"/>
      <c r="D11" s="213"/>
      <c r="E11" s="214"/>
      <c r="F11" s="214"/>
      <c r="G11" s="221"/>
      <c r="H11" s="216"/>
    </row>
    <row r="12" spans="1:8" s="187" customFormat="1" ht="15" customHeight="1">
      <c r="A12" s="225" t="s">
        <v>82</v>
      </c>
      <c r="B12" s="226"/>
      <c r="C12" s="226"/>
      <c r="D12" s="213"/>
      <c r="E12" s="207">
        <f>SUM(E9:E10)</f>
        <v>605315000</v>
      </c>
      <c r="F12" s="207">
        <f>SUM(F9:F10)</f>
        <v>3819090563</v>
      </c>
      <c r="G12" s="227">
        <f>F12-E12</f>
        <v>3213775563</v>
      </c>
      <c r="H12" s="228">
        <f>ABS(IF(E12=0,0,((G12/E12)*100)))</f>
        <v>530.93</v>
      </c>
    </row>
    <row r="13" spans="1:8" s="187" customFormat="1" ht="9" customHeight="1">
      <c r="A13" s="210"/>
      <c r="B13" s="223"/>
      <c r="C13" s="224"/>
      <c r="D13" s="219"/>
      <c r="E13" s="207"/>
      <c r="F13" s="207"/>
      <c r="G13" s="227"/>
      <c r="H13" s="209"/>
    </row>
    <row r="14" spans="1:8" s="187" customFormat="1" ht="15" customHeight="1">
      <c r="A14" s="229" t="s">
        <v>106</v>
      </c>
      <c r="B14" s="230" t="s">
        <v>107</v>
      </c>
      <c r="C14" s="231"/>
      <c r="D14" s="213"/>
      <c r="E14" s="214"/>
      <c r="F14" s="214"/>
      <c r="G14" s="221"/>
      <c r="H14" s="216"/>
    </row>
    <row r="15" spans="1:8" s="187" customFormat="1" ht="6" customHeight="1">
      <c r="A15" s="232"/>
      <c r="B15" s="233"/>
      <c r="C15" s="234"/>
      <c r="D15" s="213"/>
      <c r="E15" s="214"/>
      <c r="F15" s="214"/>
      <c r="G15" s="221"/>
      <c r="H15" s="216"/>
    </row>
    <row r="16" spans="1:8" s="187" customFormat="1" ht="17.25" customHeight="1">
      <c r="A16" s="232"/>
      <c r="B16" s="217" t="s">
        <v>108</v>
      </c>
      <c r="C16" s="218"/>
      <c r="D16" s="219"/>
      <c r="E16" s="220"/>
      <c r="F16" s="220">
        <v>214246081</v>
      </c>
      <c r="G16" s="221">
        <f aca="true" t="shared" si="0" ref="G16:G25">F16-E16</f>
        <v>214246081</v>
      </c>
      <c r="H16" s="222">
        <f aca="true" t="shared" si="1" ref="H16:H25">ABS(IF(E16=0,0,((G16/E16)*100)))</f>
        <v>0</v>
      </c>
    </row>
    <row r="17" spans="1:8" s="187" customFormat="1" ht="17.25" customHeight="1">
      <c r="A17" s="232"/>
      <c r="B17" s="217" t="s">
        <v>109</v>
      </c>
      <c r="C17" s="218"/>
      <c r="D17" s="213"/>
      <c r="E17" s="220"/>
      <c r="F17" s="220"/>
      <c r="G17" s="221">
        <f t="shared" si="0"/>
        <v>0</v>
      </c>
      <c r="H17" s="222">
        <f t="shared" si="1"/>
        <v>0</v>
      </c>
    </row>
    <row r="18" spans="1:8" s="187" customFormat="1" ht="17.25" customHeight="1">
      <c r="A18" s="232"/>
      <c r="B18" s="217" t="s">
        <v>83</v>
      </c>
      <c r="C18" s="218"/>
      <c r="D18" s="213"/>
      <c r="E18" s="220"/>
      <c r="F18" s="220">
        <v>596511</v>
      </c>
      <c r="G18" s="221">
        <f t="shared" si="0"/>
        <v>596511</v>
      </c>
      <c r="H18" s="222">
        <f t="shared" si="1"/>
        <v>0</v>
      </c>
    </row>
    <row r="19" spans="1:8" s="187" customFormat="1" ht="17.25" customHeight="1">
      <c r="A19" s="232"/>
      <c r="B19" s="217" t="s">
        <v>84</v>
      </c>
      <c r="C19" s="218"/>
      <c r="D19" s="235"/>
      <c r="E19" s="220">
        <v>71680000</v>
      </c>
      <c r="F19" s="220">
        <v>16665227</v>
      </c>
      <c r="G19" s="221">
        <f t="shared" si="0"/>
        <v>-55014773</v>
      </c>
      <c r="H19" s="222">
        <f t="shared" si="1"/>
        <v>76.75</v>
      </c>
    </row>
    <row r="20" spans="1:8" s="187" customFormat="1" ht="17.25" customHeight="1">
      <c r="A20" s="232"/>
      <c r="B20" s="217" t="s">
        <v>85</v>
      </c>
      <c r="C20" s="218"/>
      <c r="D20" s="236"/>
      <c r="E20" s="220"/>
      <c r="F20" s="220"/>
      <c r="G20" s="221">
        <f t="shared" si="0"/>
        <v>0</v>
      </c>
      <c r="H20" s="222">
        <f t="shared" si="1"/>
        <v>0</v>
      </c>
    </row>
    <row r="21" spans="1:8" s="187" customFormat="1" ht="17.25" customHeight="1">
      <c r="A21" s="232"/>
      <c r="B21" s="217" t="s">
        <v>110</v>
      </c>
      <c r="C21" s="218"/>
      <c r="D21" s="236"/>
      <c r="E21" s="220">
        <v>-6618000</v>
      </c>
      <c r="F21" s="220"/>
      <c r="G21" s="221">
        <f t="shared" si="0"/>
        <v>6618000</v>
      </c>
      <c r="H21" s="222">
        <f t="shared" si="1"/>
        <v>100</v>
      </c>
    </row>
    <row r="22" spans="1:8" s="187" customFormat="1" ht="17.25" customHeight="1">
      <c r="A22" s="210"/>
      <c r="B22" s="217" t="s">
        <v>111</v>
      </c>
      <c r="C22" s="237" t="s">
        <v>67</v>
      </c>
      <c r="D22" s="235"/>
      <c r="E22" s="220"/>
      <c r="F22" s="220"/>
      <c r="G22" s="221">
        <f t="shared" si="0"/>
        <v>0</v>
      </c>
      <c r="H22" s="222">
        <f t="shared" si="1"/>
        <v>0</v>
      </c>
    </row>
    <row r="23" spans="1:8" s="187" customFormat="1" ht="17.25" customHeight="1">
      <c r="A23" s="210"/>
      <c r="B23" s="217" t="s">
        <v>86</v>
      </c>
      <c r="C23" s="237"/>
      <c r="D23" s="213"/>
      <c r="E23" s="220">
        <v>-647367000</v>
      </c>
      <c r="F23" s="220">
        <v>-485298393</v>
      </c>
      <c r="G23" s="221">
        <f t="shared" si="0"/>
        <v>162068607</v>
      </c>
      <c r="H23" s="222">
        <f t="shared" si="1"/>
        <v>25.04</v>
      </c>
    </row>
    <row r="24" spans="1:8" s="187" customFormat="1" ht="17.25" customHeight="1">
      <c r="A24" s="210"/>
      <c r="B24" s="217" t="s">
        <v>87</v>
      </c>
      <c r="C24" s="237" t="s">
        <v>68</v>
      </c>
      <c r="D24" s="213"/>
      <c r="E24" s="220">
        <v>-11502000</v>
      </c>
      <c r="F24" s="220">
        <v>-4109188</v>
      </c>
      <c r="G24" s="221">
        <f t="shared" si="0"/>
        <v>7392812</v>
      </c>
      <c r="H24" s="222">
        <f t="shared" si="1"/>
        <v>64.27</v>
      </c>
    </row>
    <row r="25" spans="1:8" s="187" customFormat="1" ht="17.25" customHeight="1">
      <c r="A25" s="210"/>
      <c r="B25" s="217" t="s">
        <v>88</v>
      </c>
      <c r="C25" s="237" t="s">
        <v>68</v>
      </c>
      <c r="D25" s="213"/>
      <c r="E25" s="220"/>
      <c r="F25" s="220"/>
      <c r="G25" s="221">
        <f t="shared" si="0"/>
        <v>0</v>
      </c>
      <c r="H25" s="222">
        <f t="shared" si="1"/>
        <v>0</v>
      </c>
    </row>
    <row r="26" spans="1:8" s="187" customFormat="1" ht="6" customHeight="1">
      <c r="A26" s="210"/>
      <c r="B26" s="223"/>
      <c r="C26" s="238"/>
      <c r="D26" s="219"/>
      <c r="E26" s="207"/>
      <c r="F26" s="207"/>
      <c r="G26" s="227"/>
      <c r="H26" s="209"/>
    </row>
    <row r="27" spans="1:8" s="187" customFormat="1" ht="15" customHeight="1">
      <c r="A27" s="225" t="s">
        <v>89</v>
      </c>
      <c r="B27" s="226"/>
      <c r="C27" s="226"/>
      <c r="D27" s="213"/>
      <c r="E27" s="207">
        <f>SUM(E16:E25)</f>
        <v>-593807000</v>
      </c>
      <c r="F27" s="207">
        <f>SUM(F16:F25)</f>
        <v>-257899762</v>
      </c>
      <c r="G27" s="227">
        <f>F27-E27</f>
        <v>335907238</v>
      </c>
      <c r="H27" s="228">
        <f>ABS(IF(E27=0,0,((G27/E27)*100)))</f>
        <v>56.57</v>
      </c>
    </row>
    <row r="28" spans="1:8" s="187" customFormat="1" ht="9" customHeight="1">
      <c r="A28" s="210"/>
      <c r="B28" s="223"/>
      <c r="C28" s="238"/>
      <c r="D28" s="213"/>
      <c r="E28" s="214"/>
      <c r="F28" s="214"/>
      <c r="G28" s="221"/>
      <c r="H28" s="216"/>
    </row>
    <row r="29" spans="1:8" s="187" customFormat="1" ht="15" customHeight="1">
      <c r="A29" s="229" t="s">
        <v>90</v>
      </c>
      <c r="B29" s="230" t="s">
        <v>112</v>
      </c>
      <c r="C29" s="231"/>
      <c r="D29" s="219"/>
      <c r="E29" s="207"/>
      <c r="F29" s="207"/>
      <c r="G29" s="227"/>
      <c r="H29" s="209"/>
    </row>
    <row r="30" spans="1:8" s="187" customFormat="1" ht="6" customHeight="1">
      <c r="A30" s="239"/>
      <c r="B30" s="233"/>
      <c r="C30" s="234"/>
      <c r="D30" s="213"/>
      <c r="E30" s="214"/>
      <c r="F30" s="214"/>
      <c r="G30" s="221"/>
      <c r="H30" s="216"/>
    </row>
    <row r="31" spans="1:8" s="187" customFormat="1" ht="23.25" customHeight="1">
      <c r="A31" s="210"/>
      <c r="B31" s="240" t="s">
        <v>113</v>
      </c>
      <c r="C31" s="237" t="s">
        <v>91</v>
      </c>
      <c r="D31" s="219"/>
      <c r="E31" s="220"/>
      <c r="F31" s="220">
        <v>269409801</v>
      </c>
      <c r="G31" s="221">
        <f aca="true" t="shared" si="2" ref="G31:G39">F31-E31</f>
        <v>269409801</v>
      </c>
      <c r="H31" s="222">
        <f aca="true" t="shared" si="3" ref="H31:H39">ABS(IF(E31=0,0,((G31/E31)*100)))</f>
        <v>0</v>
      </c>
    </row>
    <row r="32" spans="1:8" s="187" customFormat="1" ht="17.25" customHeight="1">
      <c r="A32" s="210"/>
      <c r="B32" s="217" t="s">
        <v>92</v>
      </c>
      <c r="C32" s="237"/>
      <c r="D32" s="219"/>
      <c r="E32" s="220"/>
      <c r="F32" s="220"/>
      <c r="G32" s="221">
        <f t="shared" si="2"/>
        <v>0</v>
      </c>
      <c r="H32" s="222">
        <f t="shared" si="3"/>
        <v>0</v>
      </c>
    </row>
    <row r="33" spans="1:8" s="187" customFormat="1" ht="17.25" customHeight="1">
      <c r="A33" s="210"/>
      <c r="B33" s="217" t="s">
        <v>93</v>
      </c>
      <c r="C33" s="237"/>
      <c r="D33" s="213"/>
      <c r="E33" s="220"/>
      <c r="F33" s="220"/>
      <c r="G33" s="221">
        <f t="shared" si="2"/>
        <v>0</v>
      </c>
      <c r="H33" s="222">
        <f t="shared" si="3"/>
        <v>0</v>
      </c>
    </row>
    <row r="34" spans="1:8" s="187" customFormat="1" ht="17.25" customHeight="1">
      <c r="A34" s="210"/>
      <c r="B34" s="217" t="s">
        <v>94</v>
      </c>
      <c r="C34" s="237"/>
      <c r="D34" s="213"/>
      <c r="E34" s="220"/>
      <c r="F34" s="220"/>
      <c r="G34" s="221">
        <f t="shared" si="2"/>
        <v>0</v>
      </c>
      <c r="H34" s="222">
        <f t="shared" si="3"/>
        <v>0</v>
      </c>
    </row>
    <row r="35" spans="1:8" s="187" customFormat="1" ht="23.25" customHeight="1">
      <c r="A35" s="210"/>
      <c r="B35" s="240" t="s">
        <v>114</v>
      </c>
      <c r="C35" s="237"/>
      <c r="D35" s="213"/>
      <c r="E35" s="220">
        <v>-10979000</v>
      </c>
      <c r="F35" s="220">
        <v>-375324525</v>
      </c>
      <c r="G35" s="221">
        <f t="shared" si="2"/>
        <v>-364345525</v>
      </c>
      <c r="H35" s="222">
        <f t="shared" si="3"/>
        <v>3318.57</v>
      </c>
    </row>
    <row r="36" spans="1:8" s="187" customFormat="1" ht="17.25" customHeight="1">
      <c r="A36" s="210"/>
      <c r="B36" s="217" t="s">
        <v>95</v>
      </c>
      <c r="C36" s="237"/>
      <c r="D36" s="213"/>
      <c r="E36" s="220"/>
      <c r="F36" s="220"/>
      <c r="G36" s="221">
        <f t="shared" si="2"/>
        <v>0</v>
      </c>
      <c r="H36" s="222">
        <f t="shared" si="3"/>
        <v>0</v>
      </c>
    </row>
    <row r="37" spans="1:8" s="187" customFormat="1" ht="17.25" customHeight="1">
      <c r="A37" s="210"/>
      <c r="B37" s="217" t="s">
        <v>96</v>
      </c>
      <c r="C37" s="237" t="s">
        <v>97</v>
      </c>
      <c r="D37" s="213"/>
      <c r="E37" s="220"/>
      <c r="F37" s="220"/>
      <c r="G37" s="221">
        <f t="shared" si="2"/>
        <v>0</v>
      </c>
      <c r="H37" s="222">
        <f t="shared" si="3"/>
        <v>0</v>
      </c>
    </row>
    <row r="38" spans="1:8" s="187" customFormat="1" ht="17.25" customHeight="1">
      <c r="A38" s="210"/>
      <c r="B38" s="217" t="s">
        <v>98</v>
      </c>
      <c r="C38" s="237" t="s">
        <v>99</v>
      </c>
      <c r="D38" s="213"/>
      <c r="E38" s="220">
        <v>-1500000000</v>
      </c>
      <c r="F38" s="220">
        <v>-1500000000</v>
      </c>
      <c r="G38" s="221">
        <f t="shared" si="2"/>
        <v>0</v>
      </c>
      <c r="H38" s="222">
        <f t="shared" si="3"/>
        <v>0</v>
      </c>
    </row>
    <row r="39" spans="1:8" s="187" customFormat="1" ht="17.25" customHeight="1">
      <c r="A39" s="210"/>
      <c r="B39" s="217" t="s">
        <v>100</v>
      </c>
      <c r="C39" s="237" t="s">
        <v>99</v>
      </c>
      <c r="D39" s="213"/>
      <c r="E39" s="220"/>
      <c r="F39" s="220"/>
      <c r="G39" s="221">
        <f t="shared" si="2"/>
        <v>0</v>
      </c>
      <c r="H39" s="222">
        <f t="shared" si="3"/>
        <v>0</v>
      </c>
    </row>
    <row r="40" spans="1:8" s="187" customFormat="1" ht="6" customHeight="1">
      <c r="A40" s="210"/>
      <c r="B40" s="223"/>
      <c r="C40" s="238"/>
      <c r="D40" s="219"/>
      <c r="E40" s="207"/>
      <c r="F40" s="207"/>
      <c r="G40" s="227"/>
      <c r="H40" s="209"/>
    </row>
    <row r="41" spans="1:8" s="187" customFormat="1" ht="15" customHeight="1">
      <c r="A41" s="225" t="s">
        <v>101</v>
      </c>
      <c r="B41" s="226"/>
      <c r="C41" s="226"/>
      <c r="D41" s="213"/>
      <c r="E41" s="207">
        <f>SUM(E31:E39)</f>
        <v>-1510979000</v>
      </c>
      <c r="F41" s="207">
        <f>SUM(F31:F39)</f>
        <v>-1605914724</v>
      </c>
      <c r="G41" s="227">
        <f>F41-E41</f>
        <v>-94935724</v>
      </c>
      <c r="H41" s="228">
        <f>ABS(IF(E41=0,0,((G41/E41)*100)))</f>
        <v>6.28</v>
      </c>
    </row>
    <row r="42" spans="1:8" s="187" customFormat="1" ht="9" customHeight="1">
      <c r="A42" s="239"/>
      <c r="B42" s="241"/>
      <c r="C42" s="241"/>
      <c r="D42" s="219"/>
      <c r="E42" s="207"/>
      <c r="F42" s="207"/>
      <c r="G42" s="227"/>
      <c r="H42" s="242"/>
    </row>
    <row r="43" spans="1:8" s="187" customFormat="1" ht="16.5" customHeight="1">
      <c r="A43" s="243" t="s">
        <v>115</v>
      </c>
      <c r="B43" s="244" t="s">
        <v>116</v>
      </c>
      <c r="C43" s="245"/>
      <c r="D43" s="213"/>
      <c r="E43" s="246"/>
      <c r="F43" s="246"/>
      <c r="G43" s="227">
        <f>F43-E43</f>
        <v>0</v>
      </c>
      <c r="H43" s="228">
        <f>ABS(IF(E43=0,0,((G43/E43)*100)))</f>
        <v>0</v>
      </c>
    </row>
    <row r="44" spans="1:8" s="187" customFormat="1" ht="9" customHeight="1">
      <c r="A44" s="247"/>
      <c r="B44" s="248"/>
      <c r="C44" s="249"/>
      <c r="D44" s="213"/>
      <c r="E44" s="207"/>
      <c r="F44" s="207"/>
      <c r="G44" s="227"/>
      <c r="H44" s="242"/>
    </row>
    <row r="45" spans="1:8" s="187" customFormat="1" ht="16.5" customHeight="1">
      <c r="A45" s="243" t="s">
        <v>102</v>
      </c>
      <c r="B45" s="244" t="s">
        <v>116</v>
      </c>
      <c r="C45" s="245"/>
      <c r="D45" s="213"/>
      <c r="E45" s="207">
        <f>E12+E27+E41+E43</f>
        <v>-1499471000</v>
      </c>
      <c r="F45" s="207">
        <f>F12+F27+F41+F43</f>
        <v>1955276077</v>
      </c>
      <c r="G45" s="227">
        <f>F45-E45</f>
        <v>3454747077</v>
      </c>
      <c r="H45" s="228">
        <f>ABS(IF(E45=0,0,((G45/E45)*100)))</f>
        <v>230.4</v>
      </c>
    </row>
    <row r="46" spans="1:8" s="187" customFormat="1" ht="9" customHeight="1">
      <c r="A46" s="210"/>
      <c r="B46" s="250"/>
      <c r="C46" s="251"/>
      <c r="D46" s="213"/>
      <c r="E46" s="214"/>
      <c r="F46" s="214"/>
      <c r="G46" s="221"/>
      <c r="H46" s="252"/>
    </row>
    <row r="47" spans="1:8" s="187" customFormat="1" ht="16.5" customHeight="1">
      <c r="A47" s="243" t="s">
        <v>117</v>
      </c>
      <c r="B47" s="244" t="s">
        <v>118</v>
      </c>
      <c r="C47" s="245"/>
      <c r="D47" s="213"/>
      <c r="E47" s="246">
        <v>7735018000</v>
      </c>
      <c r="F47" s="246">
        <v>7299378880.57</v>
      </c>
      <c r="G47" s="227">
        <f>F47-E47</f>
        <v>-435639119.43</v>
      </c>
      <c r="H47" s="228">
        <f>ABS(IF(E47=0,0,((G47/E47)*100)))</f>
        <v>5.63</v>
      </c>
    </row>
    <row r="48" spans="1:8" s="187" customFormat="1" ht="9" customHeight="1">
      <c r="A48" s="210"/>
      <c r="B48" s="250"/>
      <c r="C48" s="251"/>
      <c r="D48" s="213"/>
      <c r="E48" s="214"/>
      <c r="F48" s="214"/>
      <c r="G48" s="221"/>
      <c r="H48" s="252"/>
    </row>
    <row r="49" spans="1:8" s="187" customFormat="1" ht="18" customHeight="1">
      <c r="A49" s="243" t="s">
        <v>119</v>
      </c>
      <c r="B49" s="244" t="s">
        <v>120</v>
      </c>
      <c r="C49" s="245"/>
      <c r="D49" s="219"/>
      <c r="E49" s="207">
        <f>E45+E47</f>
        <v>6235547000</v>
      </c>
      <c r="F49" s="207">
        <f>F45+F47</f>
        <v>9254654957.57</v>
      </c>
      <c r="G49" s="227">
        <f>F49-E49</f>
        <v>3019107957.57</v>
      </c>
      <c r="H49" s="228">
        <f>ABS(IF(E49=0,0,((G49/E49)*100)))</f>
        <v>48.42</v>
      </c>
    </row>
    <row r="50" spans="1:8" s="187" customFormat="1" ht="9" customHeight="1" thickBot="1">
      <c r="A50" s="253"/>
      <c r="B50" s="254"/>
      <c r="C50" s="255"/>
      <c r="D50" s="256"/>
      <c r="E50" s="257"/>
      <c r="F50" s="258"/>
      <c r="G50" s="259"/>
      <c r="H50" s="260"/>
    </row>
    <row r="51" spans="1:9" s="187" customFormat="1" ht="45" customHeight="1">
      <c r="A51" s="261" t="s">
        <v>121</v>
      </c>
      <c r="B51" s="262"/>
      <c r="C51" s="262"/>
      <c r="D51" s="262"/>
      <c r="E51" s="262"/>
      <c r="F51" s="262"/>
      <c r="G51" s="262"/>
      <c r="H51" s="262"/>
      <c r="I51" s="263"/>
    </row>
  </sheetData>
  <mergeCells count="37">
    <mergeCell ref="A2:H2"/>
    <mergeCell ref="A3:H3"/>
    <mergeCell ref="A5:C6"/>
    <mergeCell ref="E5:E6"/>
    <mergeCell ref="F5:F6"/>
    <mergeCell ref="A27:C27"/>
    <mergeCell ref="A12:C12"/>
    <mergeCell ref="A14:C14"/>
    <mergeCell ref="B20:C20"/>
    <mergeCell ref="B21:C21"/>
    <mergeCell ref="B16:C16"/>
    <mergeCell ref="B17:C17"/>
    <mergeCell ref="B18:C18"/>
    <mergeCell ref="B25:C25"/>
    <mergeCell ref="B22:C22"/>
    <mergeCell ref="B23:C23"/>
    <mergeCell ref="B24:C24"/>
    <mergeCell ref="A7:C7"/>
    <mergeCell ref="B9:C9"/>
    <mergeCell ref="B10:C10"/>
    <mergeCell ref="B33:C33"/>
    <mergeCell ref="B19:C19"/>
    <mergeCell ref="A51:H51"/>
    <mergeCell ref="A47:C47"/>
    <mergeCell ref="A49:C49"/>
    <mergeCell ref="A29:C29"/>
    <mergeCell ref="B31:C31"/>
    <mergeCell ref="B32:C32"/>
    <mergeCell ref="B39:C39"/>
    <mergeCell ref="B38:C38"/>
    <mergeCell ref="A41:C41"/>
    <mergeCell ref="A43:C43"/>
    <mergeCell ref="A45:C45"/>
    <mergeCell ref="B34:C34"/>
    <mergeCell ref="B35:C35"/>
    <mergeCell ref="B36:C36"/>
    <mergeCell ref="B37:C37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>
    <tabColor indexed="45"/>
  </sheetPr>
  <dimension ref="A1:O100"/>
  <sheetViews>
    <sheetView showGridLines="0" tabSelected="1" workbookViewId="0" topLeftCell="A81">
      <selection activeCell="A93" activeCellId="8" sqref="A63:IV63 A65:IV65 A71:IV71 A75:IV75 A77:IV77 A82:IV82 A85:IV85 A89:IV89 A93:IV93"/>
    </sheetView>
  </sheetViews>
  <sheetFormatPr defaultColWidth="9.00390625" defaultRowHeight="16.5"/>
  <cols>
    <col min="1" max="1" width="3.50390625" style="472" customWidth="1"/>
    <col min="2" max="2" width="2.625" style="473" customWidth="1"/>
    <col min="3" max="3" width="12.875" style="474" customWidth="1"/>
    <col min="4" max="4" width="0.5" style="474" customWidth="1"/>
    <col min="5" max="5" width="22.625" style="475" customWidth="1"/>
    <col min="6" max="6" width="8.00390625" style="475" customWidth="1"/>
    <col min="7" max="7" width="19.50390625" style="476" customWidth="1"/>
    <col min="8" max="8" width="7.625" style="475" customWidth="1"/>
    <col min="9" max="9" width="19.50390625" style="477" customWidth="1"/>
    <col min="10" max="10" width="7.875" style="478" customWidth="1"/>
    <col min="11" max="11" width="4.50390625" style="479" hidden="1" customWidth="1"/>
    <col min="12" max="12" width="2.625" style="480" hidden="1" customWidth="1"/>
    <col min="13" max="13" width="19.50390625" style="481" hidden="1" customWidth="1"/>
    <col min="14" max="14" width="1.4921875" style="481" hidden="1" customWidth="1"/>
    <col min="15" max="15" width="10.00390625" style="482" hidden="1" customWidth="1"/>
    <col min="16" max="16384" width="10.00390625" style="478" customWidth="1"/>
  </cols>
  <sheetData>
    <row r="1" spans="1:15" s="270" customFormat="1" ht="18" customHeight="1">
      <c r="A1" s="269"/>
      <c r="D1" s="271"/>
      <c r="E1" s="272"/>
      <c r="F1" s="272"/>
      <c r="G1" s="272"/>
      <c r="H1" s="272"/>
      <c r="I1" s="273"/>
      <c r="J1" s="274"/>
      <c r="K1" s="275">
        <v>0</v>
      </c>
      <c r="L1" s="276"/>
      <c r="M1" s="276"/>
      <c r="N1" s="277"/>
      <c r="O1" s="278"/>
    </row>
    <row r="2" spans="1:15" s="282" customFormat="1" ht="36" customHeight="1">
      <c r="A2" s="279" t="s">
        <v>220</v>
      </c>
      <c r="B2" s="279"/>
      <c r="C2" s="279"/>
      <c r="D2" s="279"/>
      <c r="E2" s="279"/>
      <c r="F2" s="279"/>
      <c r="G2" s="279"/>
      <c r="H2" s="279"/>
      <c r="I2" s="279"/>
      <c r="J2" s="279"/>
      <c r="K2" s="280"/>
      <c r="L2" s="280"/>
      <c r="M2" s="280"/>
      <c r="N2" s="280"/>
      <c r="O2" s="281"/>
    </row>
    <row r="3" spans="3:15" s="283" customFormat="1" ht="18" customHeight="1">
      <c r="C3" s="284"/>
      <c r="D3" s="285"/>
      <c r="E3" s="286"/>
      <c r="F3" s="286"/>
      <c r="G3" s="286"/>
      <c r="H3" s="286"/>
      <c r="I3" s="287"/>
      <c r="J3" s="288"/>
      <c r="K3" s="289"/>
      <c r="L3" s="289"/>
      <c r="M3" s="289"/>
      <c r="N3" s="289"/>
      <c r="O3" s="290"/>
    </row>
    <row r="4" spans="1:15" s="292" customFormat="1" ht="21.75" customHeight="1" thickBot="1">
      <c r="A4" s="291"/>
      <c r="B4" s="291"/>
      <c r="D4" s="293"/>
      <c r="E4" s="294"/>
      <c r="F4" s="294"/>
      <c r="G4" s="294"/>
      <c r="H4" s="294"/>
      <c r="I4" s="295"/>
      <c r="J4" s="296" t="s">
        <v>221</v>
      </c>
      <c r="K4" s="297"/>
      <c r="L4" s="297"/>
      <c r="M4" s="297"/>
      <c r="N4" s="297"/>
      <c r="O4" s="298"/>
    </row>
    <row r="5" spans="1:15" s="309" customFormat="1" ht="24" customHeight="1">
      <c r="A5" s="299" t="s">
        <v>222</v>
      </c>
      <c r="B5" s="299"/>
      <c r="C5" s="299"/>
      <c r="D5" s="300" t="s">
        <v>222</v>
      </c>
      <c r="E5" s="301" t="s">
        <v>122</v>
      </c>
      <c r="F5" s="302"/>
      <c r="G5" s="301" t="s">
        <v>123</v>
      </c>
      <c r="H5" s="302"/>
      <c r="I5" s="303" t="s">
        <v>124</v>
      </c>
      <c r="J5" s="304"/>
      <c r="K5" s="305"/>
      <c r="L5" s="306"/>
      <c r="M5" s="306"/>
      <c r="N5" s="307"/>
      <c r="O5" s="308"/>
    </row>
    <row r="6" spans="1:15" s="309" customFormat="1" ht="24" customHeight="1">
      <c r="A6" s="310"/>
      <c r="B6" s="310"/>
      <c r="C6" s="310"/>
      <c r="D6" s="311"/>
      <c r="E6" s="312" t="s">
        <v>125</v>
      </c>
      <c r="F6" s="313" t="s">
        <v>3</v>
      </c>
      <c r="G6" s="312" t="s">
        <v>125</v>
      </c>
      <c r="H6" s="313" t="s">
        <v>3</v>
      </c>
      <c r="I6" s="312" t="s">
        <v>125</v>
      </c>
      <c r="J6" s="314" t="s">
        <v>3</v>
      </c>
      <c r="K6" s="315"/>
      <c r="L6" s="316" t="s">
        <v>126</v>
      </c>
      <c r="M6" s="316"/>
      <c r="N6" s="317"/>
      <c r="O6" s="318" t="s">
        <v>127</v>
      </c>
    </row>
    <row r="7" spans="1:15" s="329" customFormat="1" ht="6.75" customHeight="1">
      <c r="A7" s="319"/>
      <c r="B7" s="320"/>
      <c r="C7" s="320"/>
      <c r="D7" s="321"/>
      <c r="E7" s="322"/>
      <c r="F7" s="323"/>
      <c r="G7" s="322"/>
      <c r="H7" s="323"/>
      <c r="I7" s="322"/>
      <c r="J7" s="324"/>
      <c r="K7" s="325"/>
      <c r="L7" s="326"/>
      <c r="M7" s="326"/>
      <c r="N7" s="327"/>
      <c r="O7" s="328"/>
    </row>
    <row r="8" spans="1:15" s="341" customFormat="1" ht="15" customHeight="1">
      <c r="A8" s="330" t="s">
        <v>128</v>
      </c>
      <c r="B8" s="331"/>
      <c r="C8" s="331"/>
      <c r="D8" s="332"/>
      <c r="E8" s="333">
        <f>SUM(E10,E18,E26,E37,E42,E45,E48)</f>
        <v>32236356939.97</v>
      </c>
      <c r="F8" s="333">
        <f>IF(E$8&gt;0,(E8/E$8)*100,0)</f>
        <v>100</v>
      </c>
      <c r="G8" s="333">
        <f>SUM(G10,G18,G26,G37,G42,G45,G48)</f>
        <v>31147809024.97</v>
      </c>
      <c r="H8" s="333">
        <f>IF(G$8&gt;0,(G8/G$8)*100,0)</f>
        <v>100</v>
      </c>
      <c r="I8" s="334">
        <f>E8-G8</f>
        <v>1088547915</v>
      </c>
      <c r="J8" s="335">
        <f>ABS(IF(G8=0,0,((I8/G8)*100)))</f>
        <v>3.49</v>
      </c>
      <c r="K8" s="336"/>
      <c r="L8" s="337" t="s">
        <v>129</v>
      </c>
      <c r="M8" s="338"/>
      <c r="N8" s="339"/>
      <c r="O8" s="340">
        <v>41000</v>
      </c>
    </row>
    <row r="9" spans="1:15" s="341" customFormat="1" ht="8.25" customHeight="1">
      <c r="A9" s="342"/>
      <c r="B9" s="343"/>
      <c r="C9" s="344"/>
      <c r="D9" s="345"/>
      <c r="E9" s="333"/>
      <c r="F9" s="333"/>
      <c r="G9" s="333"/>
      <c r="H9" s="333"/>
      <c r="I9" s="334"/>
      <c r="J9" s="346"/>
      <c r="K9" s="336"/>
      <c r="L9" s="347"/>
      <c r="M9" s="348"/>
      <c r="N9" s="349"/>
      <c r="O9" s="340"/>
    </row>
    <row r="10" spans="1:15" s="350" customFormat="1" ht="13.5" customHeight="1">
      <c r="A10" s="343" t="s">
        <v>130</v>
      </c>
      <c r="C10" s="344"/>
      <c r="D10" s="351"/>
      <c r="E10" s="333">
        <f>SUM(E11:E16)</f>
        <v>9645909983.53</v>
      </c>
      <c r="F10" s="333">
        <f aca="true" t="shared" si="0" ref="F10:F16">IF(E$8&gt;0,(E10/E$8)*100,0)</f>
        <v>29.92</v>
      </c>
      <c r="G10" s="333">
        <f>SUM(G11:G16)</f>
        <v>8386954517.53</v>
      </c>
      <c r="H10" s="333">
        <f aca="true" t="shared" si="1" ref="H10:H16">IF(G$8&gt;0,(G10/G$8)*100,0)</f>
        <v>26.93</v>
      </c>
      <c r="I10" s="334">
        <f aca="true" t="shared" si="2" ref="I10:I16">E10-G10</f>
        <v>1258955466</v>
      </c>
      <c r="J10" s="335">
        <f aca="true" t="shared" si="3" ref="J10:J16">ABS(IF(G10=0,0,((I10/G10)*100)))</f>
        <v>15.01</v>
      </c>
      <c r="K10" s="347" t="s">
        <v>131</v>
      </c>
      <c r="L10" s="347" t="s">
        <v>132</v>
      </c>
      <c r="M10" s="348"/>
      <c r="N10" s="352"/>
      <c r="O10" s="353">
        <v>41100</v>
      </c>
    </row>
    <row r="11" spans="1:15" s="364" customFormat="1" ht="15" customHeight="1">
      <c r="A11" s="319"/>
      <c r="B11" s="354" t="s">
        <v>133</v>
      </c>
      <c r="C11" s="354"/>
      <c r="D11" s="355"/>
      <c r="E11" s="356">
        <v>9254654957.57</v>
      </c>
      <c r="F11" s="357">
        <f t="shared" si="0"/>
        <v>28.71</v>
      </c>
      <c r="G11" s="356">
        <v>7299378880.57</v>
      </c>
      <c r="H11" s="357">
        <f t="shared" si="1"/>
        <v>23.43</v>
      </c>
      <c r="I11" s="358">
        <f t="shared" si="2"/>
        <v>1955276077</v>
      </c>
      <c r="J11" s="359">
        <f t="shared" si="3"/>
        <v>26.79</v>
      </c>
      <c r="K11" s="325"/>
      <c r="L11" s="360" t="s">
        <v>134</v>
      </c>
      <c r="M11" s="361" t="s">
        <v>133</v>
      </c>
      <c r="N11" s="362"/>
      <c r="O11" s="363">
        <v>41110</v>
      </c>
    </row>
    <row r="12" spans="1:15" s="364" customFormat="1" ht="15" customHeight="1">
      <c r="A12" s="319"/>
      <c r="B12" s="354" t="s">
        <v>223</v>
      </c>
      <c r="C12" s="354"/>
      <c r="D12" s="355"/>
      <c r="E12" s="356"/>
      <c r="F12" s="357">
        <f t="shared" si="0"/>
        <v>0</v>
      </c>
      <c r="G12" s="356"/>
      <c r="H12" s="357">
        <f t="shared" si="1"/>
        <v>0</v>
      </c>
      <c r="I12" s="358">
        <f t="shared" si="2"/>
        <v>0</v>
      </c>
      <c r="J12" s="359">
        <f t="shared" si="3"/>
        <v>0</v>
      </c>
      <c r="K12" s="325"/>
      <c r="L12" s="360" t="s">
        <v>135</v>
      </c>
      <c r="M12" s="361" t="s">
        <v>136</v>
      </c>
      <c r="N12" s="362"/>
      <c r="O12" s="363">
        <v>41120</v>
      </c>
    </row>
    <row r="13" spans="1:15" s="364" customFormat="1" ht="15" customHeight="1">
      <c r="A13" s="319"/>
      <c r="B13" s="354" t="s">
        <v>137</v>
      </c>
      <c r="C13" s="354"/>
      <c r="D13" s="355"/>
      <c r="E13" s="356">
        <v>254338145</v>
      </c>
      <c r="F13" s="357">
        <f t="shared" si="0"/>
        <v>0.79</v>
      </c>
      <c r="G13" s="356">
        <v>736513014</v>
      </c>
      <c r="H13" s="357">
        <f t="shared" si="1"/>
        <v>2.36</v>
      </c>
      <c r="I13" s="358">
        <f t="shared" si="2"/>
        <v>-482174869</v>
      </c>
      <c r="J13" s="359">
        <f t="shared" si="3"/>
        <v>65.47</v>
      </c>
      <c r="K13" s="325"/>
      <c r="L13" s="360" t="s">
        <v>138</v>
      </c>
      <c r="M13" s="361" t="s">
        <v>139</v>
      </c>
      <c r="N13" s="362"/>
      <c r="O13" s="363">
        <v>41130</v>
      </c>
    </row>
    <row r="14" spans="1:15" s="364" customFormat="1" ht="15" customHeight="1">
      <c r="A14" s="319"/>
      <c r="B14" s="354" t="s">
        <v>140</v>
      </c>
      <c r="C14" s="354"/>
      <c r="D14" s="355"/>
      <c r="E14" s="356">
        <v>11967449</v>
      </c>
      <c r="F14" s="357">
        <f t="shared" si="0"/>
        <v>0.04</v>
      </c>
      <c r="G14" s="356">
        <v>11902806</v>
      </c>
      <c r="H14" s="357">
        <f t="shared" si="1"/>
        <v>0.04</v>
      </c>
      <c r="I14" s="358">
        <f t="shared" si="2"/>
        <v>64643</v>
      </c>
      <c r="J14" s="359">
        <f t="shared" si="3"/>
        <v>0.54</v>
      </c>
      <c r="K14" s="325"/>
      <c r="L14" s="360" t="s">
        <v>141</v>
      </c>
      <c r="M14" s="361" t="s">
        <v>140</v>
      </c>
      <c r="N14" s="362"/>
      <c r="O14" s="363">
        <v>41140</v>
      </c>
    </row>
    <row r="15" spans="1:15" s="364" customFormat="1" ht="15" customHeight="1">
      <c r="A15" s="319"/>
      <c r="B15" s="354" t="s">
        <v>142</v>
      </c>
      <c r="C15" s="354"/>
      <c r="D15" s="355"/>
      <c r="E15" s="356">
        <v>124949431.96</v>
      </c>
      <c r="F15" s="357">
        <f t="shared" si="0"/>
        <v>0.39</v>
      </c>
      <c r="G15" s="356">
        <v>124913735.96</v>
      </c>
      <c r="H15" s="357">
        <f t="shared" si="1"/>
        <v>0.4</v>
      </c>
      <c r="I15" s="358">
        <f t="shared" si="2"/>
        <v>35696</v>
      </c>
      <c r="J15" s="359">
        <f t="shared" si="3"/>
        <v>0.03</v>
      </c>
      <c r="K15" s="325"/>
      <c r="L15" s="360" t="s">
        <v>143</v>
      </c>
      <c r="M15" s="361" t="s">
        <v>142</v>
      </c>
      <c r="N15" s="362"/>
      <c r="O15" s="363">
        <v>41150</v>
      </c>
    </row>
    <row r="16" spans="1:15" s="364" customFormat="1" ht="15" customHeight="1">
      <c r="A16" s="319"/>
      <c r="B16" s="354" t="s">
        <v>144</v>
      </c>
      <c r="C16" s="354"/>
      <c r="D16" s="355"/>
      <c r="E16" s="356"/>
      <c r="F16" s="357">
        <f t="shared" si="0"/>
        <v>0</v>
      </c>
      <c r="G16" s="356">
        <v>214246081</v>
      </c>
      <c r="H16" s="357">
        <f t="shared" si="1"/>
        <v>0.69</v>
      </c>
      <c r="I16" s="358">
        <f t="shared" si="2"/>
        <v>-214246081</v>
      </c>
      <c r="J16" s="359">
        <f t="shared" si="3"/>
        <v>100</v>
      </c>
      <c r="K16" s="325"/>
      <c r="L16" s="360" t="s">
        <v>145</v>
      </c>
      <c r="M16" s="361" t="s">
        <v>146</v>
      </c>
      <c r="N16" s="362"/>
      <c r="O16" s="363">
        <v>41160</v>
      </c>
    </row>
    <row r="17" spans="1:15" s="364" customFormat="1" ht="8.25" customHeight="1">
      <c r="A17" s="319"/>
      <c r="B17" s="365"/>
      <c r="C17" s="366"/>
      <c r="D17" s="355"/>
      <c r="E17" s="357"/>
      <c r="F17" s="357"/>
      <c r="G17" s="357"/>
      <c r="H17" s="357"/>
      <c r="I17" s="358"/>
      <c r="J17" s="367"/>
      <c r="K17" s="325"/>
      <c r="L17" s="368"/>
      <c r="M17" s="361"/>
      <c r="N17" s="362"/>
      <c r="O17" s="363"/>
    </row>
    <row r="18" spans="1:15" s="350" customFormat="1" ht="13.5" customHeight="1">
      <c r="A18" s="343" t="s">
        <v>224</v>
      </c>
      <c r="C18" s="344"/>
      <c r="D18" s="351"/>
      <c r="E18" s="333">
        <f>SUM(E20:E24)</f>
        <v>13496958</v>
      </c>
      <c r="F18" s="333">
        <f>IF(E$8&gt;0,(E18/E$8)*100,0)</f>
        <v>0.04</v>
      </c>
      <c r="G18" s="333">
        <f>SUM(G20:G24)</f>
        <v>12612036</v>
      </c>
      <c r="H18" s="333">
        <f>IF(G$8&gt;0,(G18/G$8)*100,0)</f>
        <v>0.04</v>
      </c>
      <c r="I18" s="334">
        <f>E18-G18</f>
        <v>884922</v>
      </c>
      <c r="J18" s="335">
        <f>ABS(IF(G18=0,0,((I18/G18)*100)))</f>
        <v>7.02</v>
      </c>
      <c r="K18" s="347" t="s">
        <v>147</v>
      </c>
      <c r="L18" s="347" t="s">
        <v>225</v>
      </c>
      <c r="M18" s="348"/>
      <c r="N18" s="352"/>
      <c r="O18" s="353">
        <v>41200</v>
      </c>
    </row>
    <row r="19" spans="1:15" s="350" customFormat="1" ht="21.75" customHeight="1">
      <c r="A19" s="343" t="s">
        <v>148</v>
      </c>
      <c r="C19" s="344"/>
      <c r="D19" s="351"/>
      <c r="E19" s="333"/>
      <c r="F19" s="333"/>
      <c r="G19" s="333"/>
      <c r="H19" s="333"/>
      <c r="I19" s="334"/>
      <c r="J19" s="346"/>
      <c r="K19" s="347"/>
      <c r="L19" s="347" t="s">
        <v>149</v>
      </c>
      <c r="M19" s="348"/>
      <c r="N19" s="352"/>
      <c r="O19" s="353"/>
    </row>
    <row r="20" spans="1:15" s="364" customFormat="1" ht="15" customHeight="1">
      <c r="A20" s="319"/>
      <c r="B20" s="354" t="s">
        <v>150</v>
      </c>
      <c r="C20" s="369"/>
      <c r="D20" s="355"/>
      <c r="E20" s="356"/>
      <c r="F20" s="357">
        <f>IF(E$8&gt;0,(E20/E$8)*100,0)</f>
        <v>0</v>
      </c>
      <c r="G20" s="356"/>
      <c r="H20" s="357">
        <f>IF(G$8&gt;0,(G20/G$8)*100,0)</f>
        <v>0</v>
      </c>
      <c r="I20" s="358">
        <f>E20-G20</f>
        <v>0</v>
      </c>
      <c r="J20" s="359">
        <f>ABS(IF(G20=0,0,((I20/G20)*100)))</f>
        <v>0</v>
      </c>
      <c r="K20" s="325"/>
      <c r="L20" s="360" t="s">
        <v>134</v>
      </c>
      <c r="M20" s="361" t="s">
        <v>150</v>
      </c>
      <c r="N20" s="362"/>
      <c r="O20" s="363">
        <v>41210</v>
      </c>
    </row>
    <row r="21" spans="1:15" s="364" customFormat="1" ht="15" customHeight="1">
      <c r="A21" s="319"/>
      <c r="B21" s="354" t="s">
        <v>151</v>
      </c>
      <c r="C21" s="369"/>
      <c r="D21" s="355"/>
      <c r="E21" s="356"/>
      <c r="F21" s="357">
        <f>IF(E$8&gt;0,(E21/E$8)*100,0)</f>
        <v>0</v>
      </c>
      <c r="G21" s="356"/>
      <c r="H21" s="357">
        <f>IF(G$8&gt;0,(G21/G$8)*100,0)</f>
        <v>0</v>
      </c>
      <c r="I21" s="358">
        <f>E21-G21</f>
        <v>0</v>
      </c>
      <c r="J21" s="359">
        <f>ABS(IF(G21=0,0,((I21/G21)*100)))</f>
        <v>0</v>
      </c>
      <c r="K21" s="325"/>
      <c r="L21" s="360" t="s">
        <v>135</v>
      </c>
      <c r="M21" s="361" t="s">
        <v>151</v>
      </c>
      <c r="N21" s="362"/>
      <c r="O21" s="363">
        <v>41220</v>
      </c>
    </row>
    <row r="22" spans="1:15" s="364" customFormat="1" ht="15" customHeight="1">
      <c r="A22" s="319"/>
      <c r="B22" s="354" t="s">
        <v>152</v>
      </c>
      <c r="C22" s="369"/>
      <c r="D22" s="355"/>
      <c r="E22" s="356"/>
      <c r="F22" s="357">
        <f>IF(E$8&gt;0,(E22/E$8)*100,0)</f>
        <v>0</v>
      </c>
      <c r="G22" s="356"/>
      <c r="H22" s="357">
        <f>IF(G$8&gt;0,(G22/G$8)*100,0)</f>
        <v>0</v>
      </c>
      <c r="I22" s="358">
        <f>E22-G22</f>
        <v>0</v>
      </c>
      <c r="J22" s="359">
        <f>ABS(IF(G22=0,0,((I22/G22)*100)))</f>
        <v>0</v>
      </c>
      <c r="K22" s="325"/>
      <c r="L22" s="360" t="s">
        <v>138</v>
      </c>
      <c r="M22" s="361" t="s">
        <v>152</v>
      </c>
      <c r="N22" s="362"/>
      <c r="O22" s="363">
        <v>41230</v>
      </c>
    </row>
    <row r="23" spans="1:15" s="364" customFormat="1" ht="15" customHeight="1">
      <c r="A23" s="319"/>
      <c r="B23" s="354" t="s">
        <v>153</v>
      </c>
      <c r="C23" s="369"/>
      <c r="D23" s="355"/>
      <c r="E23" s="356"/>
      <c r="F23" s="357">
        <f>IF(E$8&gt;0,(E23/E$8)*100,0)</f>
        <v>0</v>
      </c>
      <c r="G23" s="356"/>
      <c r="H23" s="357">
        <f>IF(G$8&gt;0,(G23/G$8)*100,0)</f>
        <v>0</v>
      </c>
      <c r="I23" s="358">
        <f>E23-G23</f>
        <v>0</v>
      </c>
      <c r="J23" s="359">
        <f>ABS(IF(G23=0,0,((I23/G23)*100)))</f>
        <v>0</v>
      </c>
      <c r="K23" s="325"/>
      <c r="L23" s="360" t="s">
        <v>141</v>
      </c>
      <c r="M23" s="361" t="s">
        <v>153</v>
      </c>
      <c r="N23" s="362"/>
      <c r="O23" s="363">
        <v>41230</v>
      </c>
    </row>
    <row r="24" spans="1:15" s="364" customFormat="1" ht="15" customHeight="1">
      <c r="A24" s="319"/>
      <c r="B24" s="354" t="s">
        <v>154</v>
      </c>
      <c r="C24" s="369"/>
      <c r="D24" s="355"/>
      <c r="E24" s="356">
        <v>13496958</v>
      </c>
      <c r="F24" s="357">
        <f>IF(E$8&gt;0,(E24/E$8)*100,0)</f>
        <v>0.04</v>
      </c>
      <c r="G24" s="356">
        <v>12612036</v>
      </c>
      <c r="H24" s="357">
        <f>IF(G$8&gt;0,(G24/G$8)*100,0)</f>
        <v>0.04</v>
      </c>
      <c r="I24" s="358">
        <f>E24-G24</f>
        <v>884922</v>
      </c>
      <c r="J24" s="359">
        <f>ABS(IF(G24=0,0,((I24/G24)*100)))</f>
        <v>7.02</v>
      </c>
      <c r="K24" s="325"/>
      <c r="L24" s="360" t="s">
        <v>143</v>
      </c>
      <c r="M24" s="361" t="s">
        <v>154</v>
      </c>
      <c r="N24" s="362"/>
      <c r="O24" s="328">
        <v>41240</v>
      </c>
    </row>
    <row r="25" spans="1:15" s="364" customFormat="1" ht="8.25" customHeight="1">
      <c r="A25" s="319"/>
      <c r="B25" s="365"/>
      <c r="C25" s="366"/>
      <c r="D25" s="355"/>
      <c r="E25" s="357"/>
      <c r="F25" s="357"/>
      <c r="G25" s="357"/>
      <c r="H25" s="357"/>
      <c r="I25" s="358"/>
      <c r="J25" s="367"/>
      <c r="K25" s="325"/>
      <c r="L25" s="368"/>
      <c r="M25" s="361"/>
      <c r="N25" s="362"/>
      <c r="O25" s="328"/>
    </row>
    <row r="26" spans="1:15" s="350" customFormat="1" ht="13.5" customHeight="1">
      <c r="A26" s="343" t="s">
        <v>155</v>
      </c>
      <c r="C26" s="344"/>
      <c r="D26" s="351"/>
      <c r="E26" s="333">
        <f>SUM(E27:E35)</f>
        <v>22419166230</v>
      </c>
      <c r="F26" s="333">
        <f aca="true" t="shared" si="4" ref="F26:F35">IF(E$8&gt;0,(E26/E$8)*100,0)</f>
        <v>69.55</v>
      </c>
      <c r="G26" s="333">
        <f>SUM(G27:G35)</f>
        <v>22624926540</v>
      </c>
      <c r="H26" s="333">
        <f aca="true" t="shared" si="5" ref="H26:H35">IF(G$8&gt;0,(G26/G$8)*100,0)</f>
        <v>72.64</v>
      </c>
      <c r="I26" s="334">
        <f aca="true" t="shared" si="6" ref="I26:I35">E26-G26</f>
        <v>-205760310</v>
      </c>
      <c r="J26" s="335">
        <f aca="true" t="shared" si="7" ref="J26:J35">ABS(IF(G26=0,0,((I26/G26)*100)))</f>
        <v>0.91</v>
      </c>
      <c r="K26" s="347" t="s">
        <v>156</v>
      </c>
      <c r="L26" s="347" t="s">
        <v>157</v>
      </c>
      <c r="M26" s="348"/>
      <c r="N26" s="352"/>
      <c r="O26" s="340">
        <v>41300</v>
      </c>
    </row>
    <row r="27" spans="1:15" s="364" customFormat="1" ht="15" customHeight="1">
      <c r="A27" s="319"/>
      <c r="B27" s="354" t="s">
        <v>158</v>
      </c>
      <c r="C27" s="369"/>
      <c r="D27" s="355"/>
      <c r="E27" s="356">
        <v>5113935128</v>
      </c>
      <c r="F27" s="357">
        <f t="shared" si="4"/>
        <v>15.86</v>
      </c>
      <c r="G27" s="356">
        <v>5174648776</v>
      </c>
      <c r="H27" s="357">
        <f t="shared" si="5"/>
        <v>16.61</v>
      </c>
      <c r="I27" s="358">
        <f t="shared" si="6"/>
        <v>-60713648</v>
      </c>
      <c r="J27" s="359">
        <f t="shared" si="7"/>
        <v>1.17</v>
      </c>
      <c r="K27" s="325"/>
      <c r="L27" s="360" t="s">
        <v>134</v>
      </c>
      <c r="M27" s="361" t="s">
        <v>158</v>
      </c>
      <c r="N27" s="362"/>
      <c r="O27" s="363">
        <v>41310</v>
      </c>
    </row>
    <row r="28" spans="1:15" s="364" customFormat="1" ht="15" customHeight="1">
      <c r="A28" s="319"/>
      <c r="B28" s="354" t="s">
        <v>159</v>
      </c>
      <c r="C28" s="369"/>
      <c r="D28" s="355"/>
      <c r="E28" s="356">
        <v>3166713352</v>
      </c>
      <c r="F28" s="357">
        <f t="shared" si="4"/>
        <v>9.82</v>
      </c>
      <c r="G28" s="356">
        <v>3137366723</v>
      </c>
      <c r="H28" s="357">
        <f t="shared" si="5"/>
        <v>10.07</v>
      </c>
      <c r="I28" s="358">
        <f t="shared" si="6"/>
        <v>29346629</v>
      </c>
      <c r="J28" s="359">
        <f t="shared" si="7"/>
        <v>0.94</v>
      </c>
      <c r="K28" s="325"/>
      <c r="L28" s="360" t="s">
        <v>135</v>
      </c>
      <c r="M28" s="361" t="s">
        <v>159</v>
      </c>
      <c r="N28" s="362"/>
      <c r="O28" s="328">
        <v>41320</v>
      </c>
    </row>
    <row r="29" spans="1:15" s="364" customFormat="1" ht="15" customHeight="1">
      <c r="A29" s="319"/>
      <c r="B29" s="354" t="s">
        <v>160</v>
      </c>
      <c r="C29" s="369"/>
      <c r="D29" s="355"/>
      <c r="E29" s="356">
        <v>12166550400</v>
      </c>
      <c r="F29" s="357">
        <f t="shared" si="4"/>
        <v>37.74</v>
      </c>
      <c r="G29" s="356">
        <v>12219309581</v>
      </c>
      <c r="H29" s="357">
        <f t="shared" si="5"/>
        <v>39.23</v>
      </c>
      <c r="I29" s="358">
        <f t="shared" si="6"/>
        <v>-52759181</v>
      </c>
      <c r="J29" s="359">
        <f t="shared" si="7"/>
        <v>0.43</v>
      </c>
      <c r="K29" s="325"/>
      <c r="L29" s="360" t="s">
        <v>138</v>
      </c>
      <c r="M29" s="361" t="s">
        <v>161</v>
      </c>
      <c r="N29" s="362"/>
      <c r="O29" s="328">
        <v>41330</v>
      </c>
    </row>
    <row r="30" spans="1:15" s="364" customFormat="1" ht="15" customHeight="1">
      <c r="A30" s="319"/>
      <c r="B30" s="354" t="s">
        <v>162</v>
      </c>
      <c r="C30" s="369"/>
      <c r="D30" s="355"/>
      <c r="E30" s="356">
        <v>1349809482</v>
      </c>
      <c r="F30" s="357">
        <f t="shared" si="4"/>
        <v>4.19</v>
      </c>
      <c r="G30" s="356">
        <v>1239027776</v>
      </c>
      <c r="H30" s="357">
        <f t="shared" si="5"/>
        <v>3.98</v>
      </c>
      <c r="I30" s="358">
        <f t="shared" si="6"/>
        <v>110781706</v>
      </c>
      <c r="J30" s="359">
        <f t="shared" si="7"/>
        <v>8.94</v>
      </c>
      <c r="K30" s="325"/>
      <c r="L30" s="360" t="s">
        <v>141</v>
      </c>
      <c r="M30" s="361" t="s">
        <v>162</v>
      </c>
      <c r="N30" s="362"/>
      <c r="O30" s="328">
        <v>41340</v>
      </c>
    </row>
    <row r="31" spans="1:15" s="364" customFormat="1" ht="15" customHeight="1">
      <c r="A31" s="319"/>
      <c r="B31" s="354" t="s">
        <v>163</v>
      </c>
      <c r="C31" s="369"/>
      <c r="D31" s="355"/>
      <c r="E31" s="356">
        <v>257239835</v>
      </c>
      <c r="F31" s="357">
        <f t="shared" si="4"/>
        <v>0.8</v>
      </c>
      <c r="G31" s="356">
        <v>276338750</v>
      </c>
      <c r="H31" s="357">
        <f t="shared" si="5"/>
        <v>0.89</v>
      </c>
      <c r="I31" s="358">
        <f t="shared" si="6"/>
        <v>-19098915</v>
      </c>
      <c r="J31" s="359">
        <f t="shared" si="7"/>
        <v>6.91</v>
      </c>
      <c r="K31" s="325"/>
      <c r="L31" s="360" t="s">
        <v>143</v>
      </c>
      <c r="M31" s="361" t="s">
        <v>163</v>
      </c>
      <c r="N31" s="362"/>
      <c r="O31" s="328">
        <v>41350</v>
      </c>
    </row>
    <row r="32" spans="1:15" s="364" customFormat="1" ht="15" customHeight="1">
      <c r="A32" s="319"/>
      <c r="B32" s="354" t="s">
        <v>164</v>
      </c>
      <c r="C32" s="369"/>
      <c r="D32" s="355"/>
      <c r="E32" s="356">
        <v>31627869</v>
      </c>
      <c r="F32" s="357">
        <f t="shared" si="4"/>
        <v>0.1</v>
      </c>
      <c r="G32" s="356">
        <v>30394953</v>
      </c>
      <c r="H32" s="357">
        <f t="shared" si="5"/>
        <v>0.1</v>
      </c>
      <c r="I32" s="358">
        <f t="shared" si="6"/>
        <v>1232916</v>
      </c>
      <c r="J32" s="359">
        <f t="shared" si="7"/>
        <v>4.06</v>
      </c>
      <c r="K32" s="325"/>
      <c r="L32" s="360" t="s">
        <v>145</v>
      </c>
      <c r="M32" s="361" t="s">
        <v>164</v>
      </c>
      <c r="N32" s="362"/>
      <c r="O32" s="328">
        <v>41360</v>
      </c>
    </row>
    <row r="33" spans="1:15" s="364" customFormat="1" ht="15" customHeight="1">
      <c r="A33" s="319"/>
      <c r="B33" s="354" t="s">
        <v>165</v>
      </c>
      <c r="C33" s="369"/>
      <c r="D33" s="355"/>
      <c r="E33" s="356"/>
      <c r="F33" s="357">
        <f t="shared" si="4"/>
        <v>0</v>
      </c>
      <c r="G33" s="356"/>
      <c r="H33" s="357">
        <f t="shared" si="5"/>
        <v>0</v>
      </c>
      <c r="I33" s="358">
        <f t="shared" si="6"/>
        <v>0</v>
      </c>
      <c r="J33" s="359">
        <f t="shared" si="7"/>
        <v>0</v>
      </c>
      <c r="K33" s="325"/>
      <c r="L33" s="360" t="s">
        <v>166</v>
      </c>
      <c r="M33" s="361" t="s">
        <v>165</v>
      </c>
      <c r="N33" s="362"/>
      <c r="O33" s="328">
        <v>41370</v>
      </c>
    </row>
    <row r="34" spans="1:15" s="364" customFormat="1" ht="15" customHeight="1">
      <c r="A34" s="319"/>
      <c r="B34" s="354" t="s">
        <v>167</v>
      </c>
      <c r="C34" s="369"/>
      <c r="D34" s="355"/>
      <c r="E34" s="356"/>
      <c r="F34" s="357">
        <f t="shared" si="4"/>
        <v>0</v>
      </c>
      <c r="G34" s="356"/>
      <c r="H34" s="357">
        <f t="shared" si="5"/>
        <v>0</v>
      </c>
      <c r="I34" s="358">
        <f t="shared" si="6"/>
        <v>0</v>
      </c>
      <c r="J34" s="359">
        <f t="shared" si="7"/>
        <v>0</v>
      </c>
      <c r="K34" s="325"/>
      <c r="L34" s="360" t="s">
        <v>168</v>
      </c>
      <c r="M34" s="361" t="s">
        <v>167</v>
      </c>
      <c r="N34" s="362"/>
      <c r="O34" s="328">
        <v>41380</v>
      </c>
    </row>
    <row r="35" spans="1:15" s="364" customFormat="1" ht="15" customHeight="1">
      <c r="A35" s="319"/>
      <c r="B35" s="354" t="s">
        <v>169</v>
      </c>
      <c r="C35" s="369"/>
      <c r="D35" s="355"/>
      <c r="E35" s="356">
        <v>333290164</v>
      </c>
      <c r="F35" s="357">
        <f t="shared" si="4"/>
        <v>1.03</v>
      </c>
      <c r="G35" s="356">
        <v>547839981</v>
      </c>
      <c r="H35" s="357">
        <f t="shared" si="5"/>
        <v>1.76</v>
      </c>
      <c r="I35" s="358">
        <f t="shared" si="6"/>
        <v>-214549817</v>
      </c>
      <c r="J35" s="359">
        <f t="shared" si="7"/>
        <v>39.16</v>
      </c>
      <c r="K35" s="325"/>
      <c r="L35" s="360" t="s">
        <v>170</v>
      </c>
      <c r="M35" s="361" t="s">
        <v>169</v>
      </c>
      <c r="N35" s="362"/>
      <c r="O35" s="328">
        <v>41390</v>
      </c>
    </row>
    <row r="36" spans="1:15" s="364" customFormat="1" ht="8.25" customHeight="1">
      <c r="A36" s="319"/>
      <c r="B36" s="365"/>
      <c r="C36" s="366"/>
      <c r="D36" s="355"/>
      <c r="E36" s="357"/>
      <c r="F36" s="357"/>
      <c r="G36" s="357"/>
      <c r="H36" s="357"/>
      <c r="I36" s="358"/>
      <c r="J36" s="367"/>
      <c r="K36" s="325"/>
      <c r="L36" s="368"/>
      <c r="M36" s="361"/>
      <c r="N36" s="362"/>
      <c r="O36" s="363"/>
    </row>
    <row r="37" spans="1:15" s="350" customFormat="1" ht="13.5" customHeight="1">
      <c r="A37" s="343" t="s">
        <v>171</v>
      </c>
      <c r="C37" s="344"/>
      <c r="D37" s="351"/>
      <c r="E37" s="333">
        <f>SUM(E38:E40)</f>
        <v>0</v>
      </c>
      <c r="F37" s="333">
        <f>IF(E$8&gt;0,(E37/E$8)*100,0)</f>
        <v>0</v>
      </c>
      <c r="G37" s="333">
        <f>SUM(G38:G40)</f>
        <v>0</v>
      </c>
      <c r="H37" s="333">
        <f>IF(G$8&gt;0,(G37/G$8)*100,0)</f>
        <v>0</v>
      </c>
      <c r="I37" s="334">
        <f>E37-G37</f>
        <v>0</v>
      </c>
      <c r="J37" s="335">
        <f>ABS(IF(G37=0,0,((I37/G37)*100)))</f>
        <v>0</v>
      </c>
      <c r="K37" s="347" t="s">
        <v>172</v>
      </c>
      <c r="L37" s="347" t="s">
        <v>173</v>
      </c>
      <c r="M37" s="348"/>
      <c r="N37" s="352"/>
      <c r="O37" s="353">
        <v>41400</v>
      </c>
    </row>
    <row r="38" spans="1:15" s="364" customFormat="1" ht="15" customHeight="1">
      <c r="A38" s="319"/>
      <c r="B38" s="354" t="s">
        <v>174</v>
      </c>
      <c r="C38" s="369"/>
      <c r="D38" s="355"/>
      <c r="E38" s="356"/>
      <c r="F38" s="357">
        <f>IF(E$8&gt;0,(E38/E$8)*100,0)</f>
        <v>0</v>
      </c>
      <c r="G38" s="356"/>
      <c r="H38" s="357">
        <f>IF(G$8&gt;0,(G38/G$8)*100,0)</f>
        <v>0</v>
      </c>
      <c r="I38" s="358">
        <f>E38-G38</f>
        <v>0</v>
      </c>
      <c r="J38" s="359">
        <f>ABS(IF(G38=0,0,((I38/G38)*100)))</f>
        <v>0</v>
      </c>
      <c r="K38" s="325"/>
      <c r="L38" s="360" t="s">
        <v>134</v>
      </c>
      <c r="M38" s="361" t="s">
        <v>174</v>
      </c>
      <c r="N38" s="362"/>
      <c r="O38" s="328">
        <v>41410</v>
      </c>
    </row>
    <row r="39" spans="1:15" s="364" customFormat="1" ht="15" customHeight="1">
      <c r="A39" s="319"/>
      <c r="B39" s="354" t="s">
        <v>175</v>
      </c>
      <c r="C39" s="369"/>
      <c r="D39" s="355"/>
      <c r="E39" s="356"/>
      <c r="F39" s="357">
        <f>IF(E$8&gt;0,(E39/E$8)*100,0)</f>
        <v>0</v>
      </c>
      <c r="G39" s="356"/>
      <c r="H39" s="357">
        <f>IF(G$8&gt;0,(G39/G$8)*100,0)</f>
        <v>0</v>
      </c>
      <c r="I39" s="358">
        <f>E39-G39</f>
        <v>0</v>
      </c>
      <c r="J39" s="359">
        <f>ABS(IF(G39=0,0,((I39/G39)*100)))</f>
        <v>0</v>
      </c>
      <c r="K39" s="325"/>
      <c r="L39" s="360" t="s">
        <v>135</v>
      </c>
      <c r="M39" s="361" t="s">
        <v>175</v>
      </c>
      <c r="N39" s="362"/>
      <c r="O39" s="328">
        <v>41420</v>
      </c>
    </row>
    <row r="40" spans="1:15" s="364" customFormat="1" ht="15" customHeight="1">
      <c r="A40" s="319"/>
      <c r="B40" s="354" t="s">
        <v>176</v>
      </c>
      <c r="C40" s="369"/>
      <c r="D40" s="355"/>
      <c r="E40" s="356"/>
      <c r="F40" s="357">
        <f>IF(E$8&gt;0,(E40/E$8)*100,0)</f>
        <v>0</v>
      </c>
      <c r="G40" s="370"/>
      <c r="H40" s="357">
        <f>IF(G$8&gt;0,(G40/G$8)*100,0)</f>
        <v>0</v>
      </c>
      <c r="I40" s="358">
        <f>E40-G40</f>
        <v>0</v>
      </c>
      <c r="J40" s="359">
        <f>ABS(IF(G40=0,0,((I40/G40)*100)))</f>
        <v>0</v>
      </c>
      <c r="K40" s="325"/>
      <c r="L40" s="360" t="s">
        <v>138</v>
      </c>
      <c r="M40" s="361" t="s">
        <v>176</v>
      </c>
      <c r="N40" s="362"/>
      <c r="O40" s="328">
        <v>41430</v>
      </c>
    </row>
    <row r="41" spans="1:15" s="364" customFormat="1" ht="8.25" customHeight="1">
      <c r="A41" s="319"/>
      <c r="B41" s="365"/>
      <c r="C41" s="366"/>
      <c r="D41" s="371"/>
      <c r="E41" s="357"/>
      <c r="F41" s="357"/>
      <c r="G41" s="357"/>
      <c r="H41" s="357"/>
      <c r="I41" s="358"/>
      <c r="J41" s="367"/>
      <c r="K41" s="325"/>
      <c r="L41" s="368"/>
      <c r="M41" s="361"/>
      <c r="N41" s="372"/>
      <c r="O41" s="328"/>
    </row>
    <row r="42" spans="1:15" s="350" customFormat="1" ht="13.5" customHeight="1">
      <c r="A42" s="343" t="s">
        <v>177</v>
      </c>
      <c r="C42" s="344"/>
      <c r="D42" s="345"/>
      <c r="E42" s="333">
        <f>SUM(E43:E43)</f>
        <v>21168593</v>
      </c>
      <c r="F42" s="333">
        <f>IF(E$8&gt;0,(E42/E$8)*100,0)</f>
        <v>0.07</v>
      </c>
      <c r="G42" s="333">
        <f>SUM(G43:G43)</f>
        <v>24412406</v>
      </c>
      <c r="H42" s="333">
        <f>IF(G$8&gt;0,(G42/G$8)*100,0)</f>
        <v>0.08</v>
      </c>
      <c r="I42" s="334">
        <f>E42-G42</f>
        <v>-3243813</v>
      </c>
      <c r="J42" s="335">
        <f>ABS(IF(G42=0,0,((I42/G42)*100)))</f>
        <v>13.29</v>
      </c>
      <c r="K42" s="347" t="s">
        <v>178</v>
      </c>
      <c r="L42" s="347" t="s">
        <v>179</v>
      </c>
      <c r="M42" s="348"/>
      <c r="N42" s="349"/>
      <c r="O42" s="353">
        <v>41500</v>
      </c>
    </row>
    <row r="43" spans="1:15" s="373" customFormat="1" ht="15" customHeight="1">
      <c r="A43" s="319"/>
      <c r="B43" s="354" t="s">
        <v>180</v>
      </c>
      <c r="C43" s="354"/>
      <c r="D43" s="355"/>
      <c r="E43" s="356">
        <v>21168593</v>
      </c>
      <c r="F43" s="357">
        <f>IF(E$8&gt;0,(E43/E$8)*100,0)</f>
        <v>0.07</v>
      </c>
      <c r="G43" s="356">
        <v>24412406</v>
      </c>
      <c r="H43" s="357">
        <f>IF(G$8&gt;0,(G43/G$8)*100,0)</f>
        <v>0.08</v>
      </c>
      <c r="I43" s="358">
        <f>E43-G43</f>
        <v>-3243813</v>
      </c>
      <c r="J43" s="359">
        <f>ABS(IF(G43=0,0,((I43/G43)*100)))</f>
        <v>13.29</v>
      </c>
      <c r="K43" s="325"/>
      <c r="L43" s="360" t="s">
        <v>134</v>
      </c>
      <c r="M43" s="361" t="s">
        <v>180</v>
      </c>
      <c r="N43" s="362"/>
      <c r="O43" s="328">
        <v>41510</v>
      </c>
    </row>
    <row r="44" spans="1:15" s="374" customFormat="1" ht="8.25" customHeight="1">
      <c r="A44" s="319"/>
      <c r="B44" s="365"/>
      <c r="C44" s="366"/>
      <c r="D44" s="355"/>
      <c r="E44" s="357"/>
      <c r="F44" s="357"/>
      <c r="G44" s="357"/>
      <c r="H44" s="357"/>
      <c r="I44" s="358"/>
      <c r="J44" s="367"/>
      <c r="K44" s="325"/>
      <c r="L44" s="368"/>
      <c r="M44" s="361"/>
      <c r="N44" s="362"/>
      <c r="O44" s="328"/>
    </row>
    <row r="45" spans="1:15" s="375" customFormat="1" ht="15" customHeight="1">
      <c r="A45" s="343" t="s">
        <v>181</v>
      </c>
      <c r="C45" s="344"/>
      <c r="D45" s="351"/>
      <c r="E45" s="333">
        <f>SUM(E46:E46)</f>
        <v>0</v>
      </c>
      <c r="F45" s="333">
        <f>IF(E$8&gt;0,(E45/E$8)*100,0)</f>
        <v>0</v>
      </c>
      <c r="G45" s="333">
        <f>SUM(G46:G46)</f>
        <v>0</v>
      </c>
      <c r="H45" s="333">
        <f>IF(G$8&gt;0,(G45/G$8)*100,0)</f>
        <v>0</v>
      </c>
      <c r="I45" s="334">
        <f>E45-G45</f>
        <v>0</v>
      </c>
      <c r="J45" s="335">
        <f>ABS(IF(G45=0,0,((I45/G45)*100)))</f>
        <v>0</v>
      </c>
      <c r="K45" s="347" t="s">
        <v>182</v>
      </c>
      <c r="L45" s="347" t="s">
        <v>183</v>
      </c>
      <c r="M45" s="348"/>
      <c r="N45" s="352"/>
      <c r="O45" s="353">
        <v>41600</v>
      </c>
    </row>
    <row r="46" spans="1:15" s="376" customFormat="1" ht="15" customHeight="1">
      <c r="A46" s="319"/>
      <c r="B46" s="354" t="s">
        <v>184</v>
      </c>
      <c r="C46" s="354"/>
      <c r="D46" s="355"/>
      <c r="E46" s="356"/>
      <c r="F46" s="357">
        <f>IF(E$8&gt;0,(E46/E$8)*100,0)</f>
        <v>0</v>
      </c>
      <c r="G46" s="356"/>
      <c r="H46" s="357">
        <f>IF(G$8&gt;0,(G46/G$8)*100,0)</f>
        <v>0</v>
      </c>
      <c r="I46" s="358">
        <f>E46-G46</f>
        <v>0</v>
      </c>
      <c r="J46" s="359">
        <f>ABS(IF(G46=0,0,((I46/G46)*100)))</f>
        <v>0</v>
      </c>
      <c r="K46" s="325"/>
      <c r="L46" s="360" t="s">
        <v>134</v>
      </c>
      <c r="M46" s="361" t="s">
        <v>184</v>
      </c>
      <c r="N46" s="362"/>
      <c r="O46" s="328">
        <v>41610</v>
      </c>
    </row>
    <row r="47" spans="1:15" s="379" customFormat="1" ht="8.25" customHeight="1">
      <c r="A47" s="319"/>
      <c r="B47" s="377"/>
      <c r="C47" s="366"/>
      <c r="D47" s="355"/>
      <c r="E47" s="357"/>
      <c r="F47" s="357"/>
      <c r="G47" s="357"/>
      <c r="H47" s="357"/>
      <c r="I47" s="358"/>
      <c r="J47" s="367"/>
      <c r="K47" s="325"/>
      <c r="L47" s="378"/>
      <c r="M47" s="361"/>
      <c r="N47" s="362"/>
      <c r="O47" s="328"/>
    </row>
    <row r="48" spans="1:15" s="380" customFormat="1" ht="13.5" customHeight="1">
      <c r="A48" s="343" t="s">
        <v>185</v>
      </c>
      <c r="C48" s="344"/>
      <c r="D48" s="351"/>
      <c r="E48" s="333">
        <f>SUM(E49:E52)</f>
        <v>136615175.44</v>
      </c>
      <c r="F48" s="333">
        <f>IF(E$8&gt;0,(E48/E$8)*100,0)</f>
        <v>0.42</v>
      </c>
      <c r="G48" s="333">
        <f>SUM(G49:G52)</f>
        <v>98903525.44</v>
      </c>
      <c r="H48" s="333">
        <f>IF(G$8&gt;0,(G48/G$8)*100,0)</f>
        <v>0.32</v>
      </c>
      <c r="I48" s="334">
        <f>E48-G48</f>
        <v>37711650</v>
      </c>
      <c r="J48" s="335">
        <f>ABS(IF(G48=0,0,((I48/G48)*100)))</f>
        <v>38.13</v>
      </c>
      <c r="K48" s="347" t="s">
        <v>186</v>
      </c>
      <c r="L48" s="347" t="s">
        <v>187</v>
      </c>
      <c r="M48" s="348"/>
      <c r="N48" s="352"/>
      <c r="O48" s="340">
        <v>41700</v>
      </c>
    </row>
    <row r="49" spans="1:15" s="381" customFormat="1" ht="15" customHeight="1">
      <c r="A49" s="319"/>
      <c r="B49" s="354" t="s">
        <v>188</v>
      </c>
      <c r="C49" s="354"/>
      <c r="D49" s="371"/>
      <c r="E49" s="356">
        <v>62558230.44</v>
      </c>
      <c r="F49" s="357">
        <f>IF(E$8&gt;0,(E49/E$8)*100,0)</f>
        <v>0.19</v>
      </c>
      <c r="G49" s="356">
        <v>11616013.44</v>
      </c>
      <c r="H49" s="357">
        <f>IF(G$8&gt;0,(G49/G$8)*100,0)</f>
        <v>0.04</v>
      </c>
      <c r="I49" s="358">
        <f>E49-G49</f>
        <v>50942217</v>
      </c>
      <c r="J49" s="359">
        <f>ABS(IF(G49=0,0,((I49/G49)*100)))</f>
        <v>438.55</v>
      </c>
      <c r="K49" s="325"/>
      <c r="L49" s="360" t="s">
        <v>134</v>
      </c>
      <c r="M49" s="366" t="s">
        <v>189</v>
      </c>
      <c r="N49" s="372"/>
      <c r="O49" s="328">
        <v>41710</v>
      </c>
    </row>
    <row r="50" spans="1:15" s="381" customFormat="1" ht="15" customHeight="1">
      <c r="A50" s="319"/>
      <c r="B50" s="354" t="s">
        <v>190</v>
      </c>
      <c r="C50" s="354"/>
      <c r="D50" s="371"/>
      <c r="E50" s="356">
        <v>74056945</v>
      </c>
      <c r="F50" s="357">
        <f>IF(E$8&gt;0,(E50/E$8)*100,0)</f>
        <v>0.23</v>
      </c>
      <c r="G50" s="356">
        <v>87287512</v>
      </c>
      <c r="H50" s="357">
        <f>IF(G$8&gt;0,(G50/G$8)*100,0)</f>
        <v>0.28</v>
      </c>
      <c r="I50" s="358">
        <f>E50-G50</f>
        <v>-13230567</v>
      </c>
      <c r="J50" s="359">
        <f>ABS(IF(G50=0,0,((I50/G50)*100)))</f>
        <v>15.16</v>
      </c>
      <c r="K50" s="325"/>
      <c r="L50" s="360" t="s">
        <v>135</v>
      </c>
      <c r="M50" s="361" t="s">
        <v>190</v>
      </c>
      <c r="N50" s="372"/>
      <c r="O50" s="328">
        <v>41720</v>
      </c>
    </row>
    <row r="51" spans="1:15" s="381" customFormat="1" ht="15" customHeight="1">
      <c r="A51" s="319"/>
      <c r="B51" s="354" t="s">
        <v>191</v>
      </c>
      <c r="C51" s="354"/>
      <c r="D51" s="371"/>
      <c r="E51" s="356"/>
      <c r="F51" s="357">
        <f>IF(E$8&gt;0,(E51/E$8)*100,0)</f>
        <v>0</v>
      </c>
      <c r="G51" s="356"/>
      <c r="H51" s="357">
        <f>IF(G$8&gt;0,(G51/G$8)*100,0)</f>
        <v>0</v>
      </c>
      <c r="I51" s="358">
        <f>E51-G51</f>
        <v>0</v>
      </c>
      <c r="J51" s="359">
        <f>ABS(IF(G51=0,0,((I51/G51)*100)))</f>
        <v>0</v>
      </c>
      <c r="K51" s="325"/>
      <c r="L51" s="382" t="s">
        <v>138</v>
      </c>
      <c r="M51" s="366" t="s">
        <v>191</v>
      </c>
      <c r="N51" s="372"/>
      <c r="O51" s="328">
        <v>41730</v>
      </c>
    </row>
    <row r="52" spans="1:15" s="381" customFormat="1" ht="27" customHeight="1">
      <c r="A52" s="319"/>
      <c r="B52" s="383" t="s">
        <v>226</v>
      </c>
      <c r="C52" s="354"/>
      <c r="D52" s="371"/>
      <c r="E52" s="356"/>
      <c r="F52" s="357">
        <f>IF(E$8&gt;0,(E52/E$8)*100,0)</f>
        <v>0</v>
      </c>
      <c r="G52" s="356"/>
      <c r="H52" s="357">
        <f>IF(G$8&gt;0,(G52/G$8)*100,0)</f>
        <v>0</v>
      </c>
      <c r="I52" s="358">
        <f>E52-G52</f>
        <v>0</v>
      </c>
      <c r="J52" s="359">
        <f>ABS(IF(G52=0,0,((I52/G52)*100)))</f>
        <v>0</v>
      </c>
      <c r="K52" s="325"/>
      <c r="L52" s="382" t="s">
        <v>141</v>
      </c>
      <c r="M52" s="366" t="s">
        <v>192</v>
      </c>
      <c r="N52" s="372"/>
      <c r="O52" s="328">
        <v>41740</v>
      </c>
    </row>
    <row r="53" spans="1:15" s="384" customFormat="1" ht="7.5" customHeight="1">
      <c r="A53" s="319"/>
      <c r="B53" s="377"/>
      <c r="C53" s="366"/>
      <c r="D53" s="371"/>
      <c r="E53" s="357"/>
      <c r="F53" s="357"/>
      <c r="G53" s="357"/>
      <c r="H53" s="357"/>
      <c r="I53" s="358"/>
      <c r="J53" s="367"/>
      <c r="K53" s="325"/>
      <c r="L53" s="378"/>
      <c r="M53" s="361"/>
      <c r="N53" s="372"/>
      <c r="O53" s="363"/>
    </row>
    <row r="54" spans="1:15" s="396" customFormat="1" ht="29.25" customHeight="1" thickBot="1">
      <c r="A54" s="385" t="s">
        <v>193</v>
      </c>
      <c r="B54" s="386"/>
      <c r="C54" s="386"/>
      <c r="D54" s="387"/>
      <c r="E54" s="388">
        <f>E8</f>
        <v>32236356939.97</v>
      </c>
      <c r="F54" s="388">
        <f>IF(E$8&gt;0,(E54/E$8)*100,0)</f>
        <v>100</v>
      </c>
      <c r="G54" s="388">
        <f>G8</f>
        <v>31147809024.97</v>
      </c>
      <c r="H54" s="388">
        <f>IF(G$8&gt;0,(G54/G$8)*100,0)</f>
        <v>100</v>
      </c>
      <c r="I54" s="389">
        <f>E54-G54</f>
        <v>1088547915</v>
      </c>
      <c r="J54" s="390">
        <f>ABS(IF(G54=0,0,((I54/G54)*100)))</f>
        <v>3.49</v>
      </c>
      <c r="K54" s="391"/>
      <c r="L54" s="392" t="s">
        <v>194</v>
      </c>
      <c r="M54" s="393"/>
      <c r="N54" s="394"/>
      <c r="O54" s="395">
        <v>42000</v>
      </c>
    </row>
    <row r="55" spans="1:15" s="400" customFormat="1" ht="24" customHeight="1">
      <c r="A55" s="397" t="s">
        <v>227</v>
      </c>
      <c r="B55" s="397"/>
      <c r="C55" s="397"/>
      <c r="D55" s="397"/>
      <c r="E55" s="397"/>
      <c r="F55" s="397"/>
      <c r="G55" s="397"/>
      <c r="H55" s="397"/>
      <c r="I55" s="397"/>
      <c r="J55" s="397"/>
      <c r="K55" s="398"/>
      <c r="L55" s="398"/>
      <c r="M55" s="398"/>
      <c r="N55" s="398"/>
      <c r="O55" s="399"/>
    </row>
    <row r="56" spans="1:15" s="270" customFormat="1" ht="18" customHeight="1">
      <c r="A56" s="401" t="s">
        <v>195</v>
      </c>
      <c r="D56" s="271"/>
      <c r="E56" s="272"/>
      <c r="F56" s="272"/>
      <c r="G56" s="272"/>
      <c r="H56" s="272"/>
      <c r="I56" s="273"/>
      <c r="J56" s="402"/>
      <c r="K56" s="275" t="s">
        <v>195</v>
      </c>
      <c r="L56" s="276"/>
      <c r="M56" s="276"/>
      <c r="N56" s="277"/>
      <c r="O56" s="403"/>
    </row>
    <row r="57" spans="1:15" s="414" customFormat="1" ht="36" customHeight="1">
      <c r="A57" s="404" t="s">
        <v>228</v>
      </c>
      <c r="B57" s="291"/>
      <c r="C57" s="405"/>
      <c r="D57" s="293"/>
      <c r="E57" s="406"/>
      <c r="F57" s="406"/>
      <c r="G57" s="406"/>
      <c r="H57" s="406"/>
      <c r="I57" s="407"/>
      <c r="J57" s="408"/>
      <c r="K57" s="409"/>
      <c r="L57" s="410"/>
      <c r="M57" s="411"/>
      <c r="N57" s="412"/>
      <c r="O57" s="413"/>
    </row>
    <row r="58" spans="1:15" s="283" customFormat="1" ht="18" customHeight="1">
      <c r="A58" s="415"/>
      <c r="C58" s="284"/>
      <c r="D58" s="285"/>
      <c r="E58" s="286"/>
      <c r="F58" s="286"/>
      <c r="G58" s="286"/>
      <c r="H58" s="286"/>
      <c r="I58" s="287"/>
      <c r="J58" s="416"/>
      <c r="K58" s="417"/>
      <c r="L58" s="418"/>
      <c r="M58" s="419"/>
      <c r="N58" s="420"/>
      <c r="O58" s="421"/>
    </row>
    <row r="59" spans="1:15" s="292" customFormat="1" ht="21.75" customHeight="1" thickBot="1">
      <c r="A59" s="422" t="s">
        <v>229</v>
      </c>
      <c r="B59" s="291"/>
      <c r="D59" s="293"/>
      <c r="E59" s="294"/>
      <c r="F59" s="294"/>
      <c r="G59" s="294"/>
      <c r="H59" s="294"/>
      <c r="I59" s="295"/>
      <c r="J59" s="423" t="s">
        <v>230</v>
      </c>
      <c r="K59" s="424"/>
      <c r="L59" s="410"/>
      <c r="M59" s="425"/>
      <c r="N59" s="412"/>
      <c r="O59" s="426"/>
    </row>
    <row r="60" spans="1:15" s="309" customFormat="1" ht="24" customHeight="1">
      <c r="A60" s="299" t="s">
        <v>222</v>
      </c>
      <c r="B60" s="299"/>
      <c r="C60" s="299"/>
      <c r="D60" s="427"/>
      <c r="E60" s="301" t="s">
        <v>122</v>
      </c>
      <c r="F60" s="302"/>
      <c r="G60" s="301" t="s">
        <v>123</v>
      </c>
      <c r="H60" s="302"/>
      <c r="I60" s="428" t="s">
        <v>231</v>
      </c>
      <c r="J60" s="429"/>
      <c r="K60" s="305"/>
      <c r="L60" s="306"/>
      <c r="M60" s="306"/>
      <c r="N60" s="307"/>
      <c r="O60" s="308"/>
    </row>
    <row r="61" spans="1:15" s="309" customFormat="1" ht="24" customHeight="1">
      <c r="A61" s="310"/>
      <c r="B61" s="310"/>
      <c r="C61" s="310"/>
      <c r="D61" s="311"/>
      <c r="E61" s="312" t="s">
        <v>125</v>
      </c>
      <c r="F61" s="313" t="s">
        <v>3</v>
      </c>
      <c r="G61" s="312" t="s">
        <v>125</v>
      </c>
      <c r="H61" s="313" t="s">
        <v>3</v>
      </c>
      <c r="I61" s="312" t="s">
        <v>125</v>
      </c>
      <c r="J61" s="430" t="s">
        <v>3</v>
      </c>
      <c r="K61" s="315"/>
      <c r="L61" s="316" t="s">
        <v>126</v>
      </c>
      <c r="M61" s="316"/>
      <c r="N61" s="317"/>
      <c r="O61" s="431"/>
    </row>
    <row r="62" spans="1:15" s="329" customFormat="1" ht="6.75" customHeight="1">
      <c r="A62" s="319"/>
      <c r="B62" s="320"/>
      <c r="C62" s="320"/>
      <c r="D62" s="321"/>
      <c r="E62" s="322"/>
      <c r="F62" s="323"/>
      <c r="G62" s="322"/>
      <c r="H62" s="323"/>
      <c r="I62" s="322"/>
      <c r="J62" s="324"/>
      <c r="K62" s="325"/>
      <c r="L62" s="326"/>
      <c r="M62" s="326"/>
      <c r="N62" s="327"/>
      <c r="O62" s="328"/>
    </row>
    <row r="63" spans="1:15" s="341" customFormat="1" ht="23.25" customHeight="1">
      <c r="A63" s="342"/>
      <c r="B63" s="432" t="s">
        <v>196</v>
      </c>
      <c r="C63" s="433"/>
      <c r="D63" s="434"/>
      <c r="E63" s="333">
        <f>E65+E71+E75+E77</f>
        <v>4885593190.6</v>
      </c>
      <c r="F63" s="333">
        <f>IF(E$99&gt;0,(E63/E$99)*100,0)</f>
        <v>15.16</v>
      </c>
      <c r="G63" s="333">
        <f>G65+G71+G75+G77</f>
        <v>2697977093.76</v>
      </c>
      <c r="H63" s="333">
        <f>IF(G$99&gt;0,(G63/G$99)*100,0)</f>
        <v>8.66</v>
      </c>
      <c r="I63" s="334">
        <f>I65+I71+I75+I77</f>
        <v>2187616096.84</v>
      </c>
      <c r="J63" s="335">
        <f>ABS(IF(G63=0,0,((I63/G63)*100)))</f>
        <v>81.08</v>
      </c>
      <c r="K63" s="336"/>
      <c r="L63" s="337" t="s">
        <v>197</v>
      </c>
      <c r="M63" s="338"/>
      <c r="N63" s="339"/>
      <c r="O63" s="340">
        <v>43000</v>
      </c>
    </row>
    <row r="64" spans="1:15" s="341" customFormat="1" ht="3.75" customHeight="1">
      <c r="A64" s="342"/>
      <c r="B64" s="343"/>
      <c r="C64" s="344"/>
      <c r="D64" s="435"/>
      <c r="E64" s="333"/>
      <c r="F64" s="333"/>
      <c r="G64" s="333"/>
      <c r="H64" s="333"/>
      <c r="I64" s="334"/>
      <c r="J64" s="346"/>
      <c r="K64" s="336"/>
      <c r="L64" s="347"/>
      <c r="M64" s="348"/>
      <c r="N64" s="349"/>
      <c r="O64" s="340"/>
    </row>
    <row r="65" spans="1:15" s="341" customFormat="1" ht="23.25" customHeight="1">
      <c r="A65" s="343" t="s">
        <v>198</v>
      </c>
      <c r="B65" s="436"/>
      <c r="C65" s="437"/>
      <c r="D65" s="438"/>
      <c r="E65" s="333">
        <f>SUM(E66:E69)</f>
        <v>4459172168.6</v>
      </c>
      <c r="F65" s="333">
        <f>IF(E$99&gt;0,(E65/E$99)*100,0)</f>
        <v>13.83</v>
      </c>
      <c r="G65" s="333">
        <f>SUM(G66:G69)</f>
        <v>2166526269.76</v>
      </c>
      <c r="H65" s="333">
        <f>IF(G$99&gt;0,(G65/G$99)*100,0)</f>
        <v>6.96</v>
      </c>
      <c r="I65" s="334">
        <f>E65-G65</f>
        <v>2292645898.84</v>
      </c>
      <c r="J65" s="335">
        <f>ABS(IF(G65=0,0,((I65/G65)*100)))</f>
        <v>105.82</v>
      </c>
      <c r="K65" s="347" t="s">
        <v>131</v>
      </c>
      <c r="L65" s="347" t="s">
        <v>199</v>
      </c>
      <c r="M65" s="439"/>
      <c r="N65" s="440"/>
      <c r="O65" s="340">
        <v>43100</v>
      </c>
    </row>
    <row r="66" spans="1:15" s="384" customFormat="1" ht="20.25" customHeight="1">
      <c r="A66" s="319"/>
      <c r="B66" s="354" t="s">
        <v>200</v>
      </c>
      <c r="C66" s="354"/>
      <c r="D66" s="441"/>
      <c r="E66" s="356"/>
      <c r="F66" s="357">
        <f>IF(E$99&gt;0,(E66/E$99)*100,0)</f>
        <v>0</v>
      </c>
      <c r="G66" s="356"/>
      <c r="H66" s="357">
        <f>IF(G$99&gt;0,(G66/G$99)*100,0)</f>
        <v>0</v>
      </c>
      <c r="I66" s="358">
        <f>E66-G66</f>
        <v>0</v>
      </c>
      <c r="J66" s="359">
        <f>ABS(IF(G66=0,0,((I66/G66)*100)))</f>
        <v>0</v>
      </c>
      <c r="K66" s="325"/>
      <c r="L66" s="360" t="s">
        <v>134</v>
      </c>
      <c r="M66" s="442" t="s">
        <v>200</v>
      </c>
      <c r="N66" s="443"/>
      <c r="O66" s="363">
        <v>43110</v>
      </c>
    </row>
    <row r="67" spans="1:15" s="384" customFormat="1" ht="20.25" customHeight="1">
      <c r="A67" s="319"/>
      <c r="B67" s="354" t="s">
        <v>201</v>
      </c>
      <c r="C67" s="354"/>
      <c r="D67" s="441"/>
      <c r="E67" s="356">
        <v>3479641751.6</v>
      </c>
      <c r="F67" s="357">
        <f>IF(E$99&gt;0,(E67/E$99)*100,0)</f>
        <v>10.79</v>
      </c>
      <c r="G67" s="356">
        <v>1849286153.76</v>
      </c>
      <c r="H67" s="357">
        <f>IF(G$99&gt;0,(G67/G$99)*100,0)</f>
        <v>5.94</v>
      </c>
      <c r="I67" s="358">
        <f>E67-G67</f>
        <v>1630355597.84</v>
      </c>
      <c r="J67" s="359">
        <f>ABS(IF(G67=0,0,((I67/G67)*100)))</f>
        <v>88.16</v>
      </c>
      <c r="K67" s="325"/>
      <c r="L67" s="360" t="s">
        <v>135</v>
      </c>
      <c r="M67" s="444" t="s">
        <v>201</v>
      </c>
      <c r="N67" s="443"/>
      <c r="O67" s="363">
        <v>43120</v>
      </c>
    </row>
    <row r="68" spans="1:15" s="384" customFormat="1" ht="20.25" customHeight="1">
      <c r="A68" s="319"/>
      <c r="B68" s="354" t="s">
        <v>202</v>
      </c>
      <c r="C68" s="354"/>
      <c r="D68" s="441"/>
      <c r="E68" s="356">
        <v>979530417</v>
      </c>
      <c r="F68" s="357">
        <f>IF(E$99&gt;0,(E68/E$99)*100,0)</f>
        <v>3.04</v>
      </c>
      <c r="G68" s="356">
        <v>317240116</v>
      </c>
      <c r="H68" s="357">
        <f>IF(G$99&gt;0,(G68/G$99)*100,0)</f>
        <v>1.02</v>
      </c>
      <c r="I68" s="358">
        <f>E68-G68</f>
        <v>662290301</v>
      </c>
      <c r="J68" s="359">
        <f>ABS(IF(G68=0,0,((I68/G68)*100)))</f>
        <v>208.77</v>
      </c>
      <c r="K68" s="325"/>
      <c r="L68" s="360" t="s">
        <v>138</v>
      </c>
      <c r="M68" s="361" t="s">
        <v>202</v>
      </c>
      <c r="N68" s="443"/>
      <c r="O68" s="363">
        <v>43130</v>
      </c>
    </row>
    <row r="69" spans="1:15" s="384" customFormat="1" ht="20.25" customHeight="1">
      <c r="A69" s="319"/>
      <c r="B69" s="354" t="s">
        <v>232</v>
      </c>
      <c r="C69" s="354"/>
      <c r="D69" s="441"/>
      <c r="E69" s="356"/>
      <c r="F69" s="357">
        <f>IF(E$99&gt;0,(E69/E$99)*100,0)</f>
        <v>0</v>
      </c>
      <c r="G69" s="356"/>
      <c r="H69" s="357">
        <f>IF(G$99&gt;0,(G69/G$99)*100,0)</f>
        <v>0</v>
      </c>
      <c r="I69" s="358">
        <f>E69-G69</f>
        <v>0</v>
      </c>
      <c r="J69" s="359">
        <f>ABS(IF(G69=0,0,((I69/G69)*100)))</f>
        <v>0</v>
      </c>
      <c r="K69" s="325"/>
      <c r="L69" s="360"/>
      <c r="M69" s="361"/>
      <c r="N69" s="443"/>
      <c r="O69" s="363"/>
    </row>
    <row r="70" spans="1:15" s="384" customFormat="1" ht="3.75" customHeight="1">
      <c r="A70" s="319"/>
      <c r="B70" s="365"/>
      <c r="C70" s="366"/>
      <c r="D70" s="445"/>
      <c r="E70" s="357"/>
      <c r="F70" s="357"/>
      <c r="G70" s="357"/>
      <c r="H70" s="357"/>
      <c r="I70" s="358"/>
      <c r="J70" s="367"/>
      <c r="K70" s="325"/>
      <c r="L70" s="368"/>
      <c r="M70" s="361"/>
      <c r="N70" s="372"/>
      <c r="O70" s="363"/>
    </row>
    <row r="71" spans="1:15" s="341" customFormat="1" ht="23.25" customHeight="1">
      <c r="A71" s="343" t="s">
        <v>203</v>
      </c>
      <c r="B71" s="436"/>
      <c r="C71" s="437"/>
      <c r="D71" s="438"/>
      <c r="E71" s="333">
        <f>SUM(E72:E73)</f>
        <v>92580455</v>
      </c>
      <c r="F71" s="333">
        <f>IF(E$99&gt;0,(E71/E$99)*100,0)</f>
        <v>0.29</v>
      </c>
      <c r="G71" s="333">
        <f>SUM(G72:G73)</f>
        <v>91116315</v>
      </c>
      <c r="H71" s="333">
        <f>IF(G$99&gt;0,(G71/G$99)*100,0)</f>
        <v>0.29</v>
      </c>
      <c r="I71" s="334">
        <f>E71-G71</f>
        <v>1464140</v>
      </c>
      <c r="J71" s="335">
        <f>ABS(IF(G71=0,0,((I71/G71)*100)))</f>
        <v>1.61</v>
      </c>
      <c r="K71" s="347" t="s">
        <v>147</v>
      </c>
      <c r="L71" s="347" t="s">
        <v>204</v>
      </c>
      <c r="M71" s="439"/>
      <c r="N71" s="440"/>
      <c r="O71" s="340">
        <v>43200</v>
      </c>
    </row>
    <row r="72" spans="1:15" s="384" customFormat="1" ht="20.25" customHeight="1">
      <c r="A72" s="319"/>
      <c r="B72" s="354" t="s">
        <v>205</v>
      </c>
      <c r="C72" s="354"/>
      <c r="D72" s="441"/>
      <c r="E72" s="356">
        <v>92580455</v>
      </c>
      <c r="F72" s="357">
        <f>IF(E$99&gt;0,(E72/E$99)*100,0)</f>
        <v>0.29</v>
      </c>
      <c r="G72" s="356">
        <v>91116315</v>
      </c>
      <c r="H72" s="357">
        <f>IF(G$99&gt;0,(G72/G$99)*100,0)</f>
        <v>0.29</v>
      </c>
      <c r="I72" s="358">
        <f>E72-G72</f>
        <v>1464140</v>
      </c>
      <c r="J72" s="359">
        <f>ABS(IF(G72=0,0,((I72/G72)*100)))</f>
        <v>1.61</v>
      </c>
      <c r="K72" s="325"/>
      <c r="L72" s="360" t="s">
        <v>134</v>
      </c>
      <c r="M72" s="444" t="s">
        <v>205</v>
      </c>
      <c r="N72" s="443"/>
      <c r="O72" s="363">
        <v>43210</v>
      </c>
    </row>
    <row r="73" spans="1:15" s="384" customFormat="1" ht="20.25" customHeight="1">
      <c r="A73" s="319"/>
      <c r="B73" s="354" t="s">
        <v>233</v>
      </c>
      <c r="C73" s="354"/>
      <c r="D73" s="441"/>
      <c r="E73" s="356"/>
      <c r="F73" s="357">
        <f>IF(E$99&gt;0,(E73/E$99)*100,0)</f>
        <v>0</v>
      </c>
      <c r="G73" s="356"/>
      <c r="H73" s="357">
        <f>IF(G$99&gt;0,(G73/G$99)*100,0)</f>
        <v>0</v>
      </c>
      <c r="I73" s="358">
        <f>E73-G73</f>
        <v>0</v>
      </c>
      <c r="J73" s="359">
        <f>ABS(IF(G73=0,0,((I73/G73)*100)))</f>
        <v>0</v>
      </c>
      <c r="K73" s="325"/>
      <c r="L73" s="360"/>
      <c r="M73" s="444"/>
      <c r="N73" s="443"/>
      <c r="O73" s="363"/>
    </row>
    <row r="74" spans="1:15" s="384" customFormat="1" ht="3.75" customHeight="1">
      <c r="A74" s="319"/>
      <c r="B74" s="365"/>
      <c r="C74" s="366"/>
      <c r="D74" s="445"/>
      <c r="E74" s="357"/>
      <c r="F74" s="357"/>
      <c r="G74" s="357"/>
      <c r="H74" s="357"/>
      <c r="I74" s="358"/>
      <c r="J74" s="367"/>
      <c r="K74" s="325"/>
      <c r="L74" s="368"/>
      <c r="M74" s="361"/>
      <c r="N74" s="372"/>
      <c r="O74" s="363"/>
    </row>
    <row r="75" spans="1:15" s="341" customFormat="1" ht="23.25" customHeight="1">
      <c r="A75" s="343" t="s">
        <v>234</v>
      </c>
      <c r="B75" s="436"/>
      <c r="C75" s="437"/>
      <c r="D75" s="438"/>
      <c r="E75" s="333">
        <f>SUM(E76)</f>
        <v>333840567</v>
      </c>
      <c r="F75" s="333">
        <f>IF(E$99&gt;0,(E75/E$99)*100,0)</f>
        <v>1.04</v>
      </c>
      <c r="G75" s="333">
        <f>SUM(G76)</f>
        <v>440334509</v>
      </c>
      <c r="H75" s="333">
        <f>IF(G$99&gt;0,(G75/G$99)*100,0)</f>
        <v>1.41</v>
      </c>
      <c r="I75" s="334">
        <f>E75-G75</f>
        <v>-106493942</v>
      </c>
      <c r="J75" s="335">
        <f>ABS(IF(G75=0,0,((I75/G75)*100)))</f>
        <v>24.18</v>
      </c>
      <c r="K75" s="347" t="s">
        <v>156</v>
      </c>
      <c r="L75" s="347" t="s">
        <v>206</v>
      </c>
      <c r="M75" s="439"/>
      <c r="N75" s="440"/>
      <c r="O75" s="340">
        <v>43300</v>
      </c>
    </row>
    <row r="76" spans="1:15" s="384" customFormat="1" ht="20.25" customHeight="1">
      <c r="A76" s="319"/>
      <c r="B76" s="354" t="s">
        <v>207</v>
      </c>
      <c r="C76" s="354"/>
      <c r="D76" s="441"/>
      <c r="E76" s="356">
        <v>333840567</v>
      </c>
      <c r="F76" s="357">
        <f>IF(E$99&gt;0,(E76/E$99)*100,0)</f>
        <v>1.04</v>
      </c>
      <c r="G76" s="356">
        <v>440334509</v>
      </c>
      <c r="H76" s="357">
        <f>IF(G$99&gt;0,(G76/G$99)*100,0)</f>
        <v>1.41</v>
      </c>
      <c r="I76" s="358">
        <f>E76-G76</f>
        <v>-106493942</v>
      </c>
      <c r="J76" s="359">
        <f>ABS(IF(G76=0,0,((I76/G76)*100)))</f>
        <v>24.18</v>
      </c>
      <c r="K76" s="325"/>
      <c r="L76" s="360" t="s">
        <v>134</v>
      </c>
      <c r="M76" s="444" t="s">
        <v>207</v>
      </c>
      <c r="N76" s="443"/>
      <c r="O76" s="363">
        <v>43310</v>
      </c>
    </row>
    <row r="77" spans="1:15" s="384" customFormat="1" ht="23.25" customHeight="1">
      <c r="A77" s="343" t="s">
        <v>235</v>
      </c>
      <c r="B77" s="446"/>
      <c r="C77" s="446"/>
      <c r="D77" s="441"/>
      <c r="E77" s="333">
        <f>SUM(E78)</f>
        <v>0</v>
      </c>
      <c r="F77" s="333">
        <f>IF(E$99&gt;0,(E77/E$99)*100,0)</f>
        <v>0</v>
      </c>
      <c r="G77" s="333">
        <f>SUM(G78)</f>
        <v>0</v>
      </c>
      <c r="H77" s="333">
        <f>IF(G$99&gt;0,(G77/G$99)*100,0)</f>
        <v>0</v>
      </c>
      <c r="I77" s="334">
        <f>E77-G77</f>
        <v>0</v>
      </c>
      <c r="J77" s="335">
        <f>ABS(IF(G77=0,0,((I77/G77)*100)))</f>
        <v>0</v>
      </c>
      <c r="K77" s="325"/>
      <c r="L77" s="360"/>
      <c r="M77" s="444"/>
      <c r="N77" s="443"/>
      <c r="O77" s="363"/>
    </row>
    <row r="78" spans="1:15" s="384" customFormat="1" ht="20.25" customHeight="1">
      <c r="A78" s="319"/>
      <c r="B78" s="354" t="s">
        <v>236</v>
      </c>
      <c r="C78" s="354"/>
      <c r="D78" s="441"/>
      <c r="E78" s="356"/>
      <c r="F78" s="357">
        <f>IF(E$99&gt;0,(E78/E$99)*100,0)</f>
        <v>0</v>
      </c>
      <c r="G78" s="356"/>
      <c r="H78" s="357">
        <f>IF(G$99&gt;0,(G78/G$99)*100,0)</f>
        <v>0</v>
      </c>
      <c r="I78" s="358">
        <f>E78-G78</f>
        <v>0</v>
      </c>
      <c r="J78" s="359">
        <f>ABS(IF(G78=0,0,((I78/G78)*100)))</f>
        <v>0</v>
      </c>
      <c r="K78" s="325"/>
      <c r="L78" s="360"/>
      <c r="M78" s="444"/>
      <c r="N78" s="443"/>
      <c r="O78" s="363"/>
    </row>
    <row r="79" spans="1:15" s="384" customFormat="1" ht="21" customHeight="1">
      <c r="A79" s="319"/>
      <c r="B79" s="365"/>
      <c r="C79" s="366"/>
      <c r="D79" s="445"/>
      <c r="E79" s="357"/>
      <c r="F79" s="357"/>
      <c r="G79" s="357"/>
      <c r="H79" s="357"/>
      <c r="I79" s="358"/>
      <c r="J79" s="367"/>
      <c r="K79" s="325"/>
      <c r="L79" s="368"/>
      <c r="M79" s="361"/>
      <c r="N79" s="372"/>
      <c r="O79" s="363"/>
    </row>
    <row r="80" spans="1:15" s="341" customFormat="1" ht="18.75" customHeight="1">
      <c r="A80" s="342"/>
      <c r="B80" s="432" t="s">
        <v>208</v>
      </c>
      <c r="C80" s="447"/>
      <c r="D80" s="448"/>
      <c r="E80" s="333">
        <f>SUM(E82,E85,E89,E93)</f>
        <v>27350763749.37</v>
      </c>
      <c r="F80" s="333">
        <f>IF(E$99&gt;0,(E80/E$99)*100,0)</f>
        <v>84.84</v>
      </c>
      <c r="G80" s="333">
        <f>SUM(G82,G85,G89,G93)</f>
        <v>28449831931.21</v>
      </c>
      <c r="H80" s="333">
        <f>IF(G$99&gt;0,(G80/G$99)*100,0)</f>
        <v>91.34</v>
      </c>
      <c r="I80" s="334">
        <f>E80-G80</f>
        <v>-1099068181.84</v>
      </c>
      <c r="J80" s="335">
        <f>ABS(IF(G80=0,0,((I80/G80)*100)))</f>
        <v>3.86</v>
      </c>
      <c r="K80" s="336"/>
      <c r="L80" s="337" t="s">
        <v>209</v>
      </c>
      <c r="M80" s="449"/>
      <c r="N80" s="450"/>
      <c r="O80" s="340">
        <v>44000</v>
      </c>
    </row>
    <row r="81" spans="1:15" s="384" customFormat="1" ht="3.75" customHeight="1">
      <c r="A81" s="319"/>
      <c r="B81" s="365"/>
      <c r="C81" s="366"/>
      <c r="D81" s="445"/>
      <c r="E81" s="357"/>
      <c r="F81" s="357"/>
      <c r="G81" s="357"/>
      <c r="H81" s="357"/>
      <c r="I81" s="358"/>
      <c r="J81" s="367"/>
      <c r="K81" s="325"/>
      <c r="L81" s="368"/>
      <c r="M81" s="361"/>
      <c r="N81" s="372"/>
      <c r="O81" s="363"/>
    </row>
    <row r="82" spans="1:15" s="341" customFormat="1" ht="23.25" customHeight="1">
      <c r="A82" s="343" t="s">
        <v>210</v>
      </c>
      <c r="B82" s="436"/>
      <c r="C82" s="344"/>
      <c r="D82" s="448"/>
      <c r="E82" s="333">
        <f>SUM(E83)</f>
        <v>13591470899</v>
      </c>
      <c r="F82" s="333">
        <f>IF(E$99&gt;0,(E82/E$99)*100,0)</f>
        <v>42.16</v>
      </c>
      <c r="G82" s="333">
        <f>SUM(G83)</f>
        <v>13591470899</v>
      </c>
      <c r="H82" s="333">
        <f>IF(G$99&gt;0,(G82/G$99)*100,0)</f>
        <v>43.64</v>
      </c>
      <c r="I82" s="334">
        <f>E82-G82</f>
        <v>0</v>
      </c>
      <c r="J82" s="335">
        <f>ABS(IF(G82=0,0,((I82/G82)*100)))</f>
        <v>0</v>
      </c>
      <c r="K82" s="347" t="s">
        <v>131</v>
      </c>
      <c r="L82" s="347" t="s">
        <v>211</v>
      </c>
      <c r="M82" s="348"/>
      <c r="N82" s="450"/>
      <c r="O82" s="340">
        <v>44100</v>
      </c>
    </row>
    <row r="83" spans="1:15" s="384" customFormat="1" ht="20.25" customHeight="1">
      <c r="A83" s="319"/>
      <c r="B83" s="354" t="s">
        <v>212</v>
      </c>
      <c r="C83" s="354"/>
      <c r="D83" s="451"/>
      <c r="E83" s="356">
        <v>13591470899</v>
      </c>
      <c r="F83" s="357">
        <f>IF(E$99&gt;0,(E83/E$99)*100,0)</f>
        <v>42.16</v>
      </c>
      <c r="G83" s="356">
        <v>13591470899</v>
      </c>
      <c r="H83" s="357">
        <f>IF(G$99&gt;0,(G83/G$99)*100,0)</f>
        <v>43.64</v>
      </c>
      <c r="I83" s="358">
        <f>E83-G83</f>
        <v>0</v>
      </c>
      <c r="J83" s="359">
        <f>ABS(IF(G83=0,0,((I83/G83)*100)))</f>
        <v>0</v>
      </c>
      <c r="K83" s="325"/>
      <c r="L83" s="360" t="s">
        <v>134</v>
      </c>
      <c r="M83" s="361" t="s">
        <v>212</v>
      </c>
      <c r="N83" s="452"/>
      <c r="O83" s="363">
        <v>44110</v>
      </c>
    </row>
    <row r="84" spans="1:15" s="384" customFormat="1" ht="3.75" customHeight="1">
      <c r="A84" s="319"/>
      <c r="B84" s="365"/>
      <c r="C84" s="366"/>
      <c r="D84" s="445"/>
      <c r="E84" s="357"/>
      <c r="F84" s="357"/>
      <c r="G84" s="357"/>
      <c r="H84" s="357"/>
      <c r="I84" s="358"/>
      <c r="J84" s="367"/>
      <c r="K84" s="325"/>
      <c r="L84" s="368"/>
      <c r="M84" s="361"/>
      <c r="N84" s="372"/>
      <c r="O84" s="363"/>
    </row>
    <row r="85" spans="1:15" s="341" customFormat="1" ht="23.25" customHeight="1">
      <c r="A85" s="343" t="s">
        <v>213</v>
      </c>
      <c r="B85" s="436"/>
      <c r="C85" s="437"/>
      <c r="D85" s="438"/>
      <c r="E85" s="333">
        <f>SUM(E86:E87)</f>
        <v>11304516798.69</v>
      </c>
      <c r="F85" s="333">
        <f>IF(E$99&gt;0,(E85/E$99)*100,0)</f>
        <v>35.07</v>
      </c>
      <c r="G85" s="333">
        <f>SUM(G86:G87)</f>
        <v>11309007294.69</v>
      </c>
      <c r="H85" s="333">
        <f>IF(G$99&gt;0,(G85/G$99)*100,0)</f>
        <v>36.31</v>
      </c>
      <c r="I85" s="334">
        <f>E85-G85</f>
        <v>-4490496</v>
      </c>
      <c r="J85" s="335">
        <f>ABS(IF(G85=0,0,((I85/G85)*100)))</f>
        <v>0.04</v>
      </c>
      <c r="K85" s="347" t="s">
        <v>147</v>
      </c>
      <c r="L85" s="347" t="s">
        <v>214</v>
      </c>
      <c r="M85" s="439"/>
      <c r="N85" s="440"/>
      <c r="O85" s="340">
        <v>44200</v>
      </c>
    </row>
    <row r="86" spans="1:15" s="384" customFormat="1" ht="20.25" customHeight="1">
      <c r="A86" s="319"/>
      <c r="B86" s="354" t="s">
        <v>215</v>
      </c>
      <c r="C86" s="354"/>
      <c r="D86" s="441"/>
      <c r="E86" s="356">
        <v>2856317078.12</v>
      </c>
      <c r="F86" s="357">
        <f>IF(E$99&gt;0,(E86/E$99)*100,0)</f>
        <v>8.86</v>
      </c>
      <c r="G86" s="356">
        <v>2860807574.12</v>
      </c>
      <c r="H86" s="357">
        <f>IF(G$99&gt;0,(G86/G$99)*100,0)</f>
        <v>9.18</v>
      </c>
      <c r="I86" s="358">
        <f>E86-G86</f>
        <v>-4490496</v>
      </c>
      <c r="J86" s="359">
        <f>ABS(IF(G86=0,0,((I86/G86)*100)))</f>
        <v>0.16</v>
      </c>
      <c r="K86" s="325"/>
      <c r="L86" s="360" t="s">
        <v>134</v>
      </c>
      <c r="M86" s="361" t="s">
        <v>215</v>
      </c>
      <c r="N86" s="443"/>
      <c r="O86" s="363">
        <v>44210</v>
      </c>
    </row>
    <row r="87" spans="1:15" s="384" customFormat="1" ht="20.25" customHeight="1">
      <c r="A87" s="319"/>
      <c r="B87" s="354" t="s">
        <v>216</v>
      </c>
      <c r="C87" s="354"/>
      <c r="D87" s="441"/>
      <c r="E87" s="356">
        <v>8448199720.57</v>
      </c>
      <c r="F87" s="357">
        <f>IF(E$99&gt;0,(E87/E$99)*100,0)</f>
        <v>26.21</v>
      </c>
      <c r="G87" s="356">
        <v>8448199720.57</v>
      </c>
      <c r="H87" s="357">
        <f>IF(G$99&gt;0,(G87/G$99)*100,0)</f>
        <v>27.12</v>
      </c>
      <c r="I87" s="358">
        <f>E87-G87</f>
        <v>0</v>
      </c>
      <c r="J87" s="359">
        <f>ABS(IF(G87=0,0,((I87/G87)*100)))</f>
        <v>0</v>
      </c>
      <c r="K87" s="325"/>
      <c r="L87" s="360" t="s">
        <v>135</v>
      </c>
      <c r="M87" s="361" t="s">
        <v>216</v>
      </c>
      <c r="N87" s="443"/>
      <c r="O87" s="363">
        <v>44220</v>
      </c>
    </row>
    <row r="88" spans="1:15" s="384" customFormat="1" ht="3.75" customHeight="1">
      <c r="A88" s="319"/>
      <c r="B88" s="365"/>
      <c r="C88" s="366"/>
      <c r="D88" s="445"/>
      <c r="E88" s="357"/>
      <c r="F88" s="357"/>
      <c r="G88" s="357"/>
      <c r="H88" s="357"/>
      <c r="I88" s="358"/>
      <c r="J88" s="367"/>
      <c r="K88" s="325"/>
      <c r="L88" s="368"/>
      <c r="M88" s="361"/>
      <c r="N88" s="372"/>
      <c r="O88" s="363"/>
    </row>
    <row r="89" spans="1:15" s="341" customFormat="1" ht="23.25" customHeight="1">
      <c r="A89" s="343" t="s">
        <v>237</v>
      </c>
      <c r="B89" s="436"/>
      <c r="C89" s="437"/>
      <c r="D89" s="438"/>
      <c r="E89" s="333">
        <f>E90+E91</f>
        <v>337724</v>
      </c>
      <c r="F89" s="333">
        <f>IF(E$99&gt;0,(E89/E$99)*100,0)</f>
        <v>0</v>
      </c>
      <c r="G89" s="333">
        <f>G90+G91</f>
        <v>998120880.84</v>
      </c>
      <c r="H89" s="333">
        <f>IF(G$99&gt;0,(G89/G$99)*100,0)</f>
        <v>3.2</v>
      </c>
      <c r="I89" s="334">
        <f>E89-G89</f>
        <v>-997783156.84</v>
      </c>
      <c r="J89" s="453">
        <f>ABS(IF(G89=0,0,((I89/G89)*100)))</f>
        <v>99.97</v>
      </c>
      <c r="K89" s="347" t="s">
        <v>156</v>
      </c>
      <c r="L89" s="347" t="s">
        <v>238</v>
      </c>
      <c r="M89" s="439"/>
      <c r="N89" s="440"/>
      <c r="O89" s="340">
        <v>44300</v>
      </c>
    </row>
    <row r="90" spans="1:15" s="384" customFormat="1" ht="20.25" customHeight="1">
      <c r="A90" s="365"/>
      <c r="B90" s="354" t="s">
        <v>217</v>
      </c>
      <c r="C90" s="354"/>
      <c r="D90" s="441"/>
      <c r="E90" s="356">
        <v>337724</v>
      </c>
      <c r="F90" s="357">
        <f>IF(E$99&gt;0,(E90/E$99)*100,0)</f>
        <v>0</v>
      </c>
      <c r="G90" s="356">
        <v>998120880.84</v>
      </c>
      <c r="H90" s="357">
        <f>IF(G$99&gt;0,(G90/G$99)*100,0)</f>
        <v>3.2</v>
      </c>
      <c r="I90" s="358">
        <f>E90-G90</f>
        <v>-997783156.84</v>
      </c>
      <c r="J90" s="359">
        <f>ABS(IF(G90=0,0,((I90/G90)*100)))</f>
        <v>99.97</v>
      </c>
      <c r="K90" s="368"/>
      <c r="L90" s="360" t="s">
        <v>134</v>
      </c>
      <c r="M90" s="361" t="s">
        <v>217</v>
      </c>
      <c r="N90" s="443"/>
      <c r="O90" s="363">
        <v>44310</v>
      </c>
    </row>
    <row r="91" spans="1:15" s="384" customFormat="1" ht="20.25" customHeight="1">
      <c r="A91" s="365"/>
      <c r="B91" s="354" t="s">
        <v>239</v>
      </c>
      <c r="C91" s="354"/>
      <c r="D91" s="441"/>
      <c r="E91" s="356"/>
      <c r="F91" s="357">
        <f>IF(E$99&gt;0,(E91/E$99)*100,0)</f>
        <v>0</v>
      </c>
      <c r="G91" s="356"/>
      <c r="H91" s="357">
        <f>IF(G$99&gt;0,(G91/G$99)*100,0)</f>
        <v>0</v>
      </c>
      <c r="I91" s="358">
        <f>E91-G91</f>
        <v>0</v>
      </c>
      <c r="J91" s="359">
        <f>ABS(IF(G91=0,0,((I91/G91)*100)))</f>
        <v>0</v>
      </c>
      <c r="K91" s="368"/>
      <c r="L91" s="360" t="s">
        <v>135</v>
      </c>
      <c r="M91" s="361" t="s">
        <v>218</v>
      </c>
      <c r="N91" s="443"/>
      <c r="O91" s="363">
        <v>44320</v>
      </c>
    </row>
    <row r="92" spans="1:15" s="384" customFormat="1" ht="3.75" customHeight="1">
      <c r="A92" s="319"/>
      <c r="B92" s="365"/>
      <c r="C92" s="366"/>
      <c r="D92" s="445"/>
      <c r="E92" s="357"/>
      <c r="F92" s="357"/>
      <c r="G92" s="357"/>
      <c r="H92" s="357"/>
      <c r="I92" s="358"/>
      <c r="J92" s="367"/>
      <c r="K92" s="325"/>
      <c r="L92" s="368"/>
      <c r="M92" s="361"/>
      <c r="N92" s="372"/>
      <c r="O92" s="363"/>
    </row>
    <row r="93" spans="1:15" s="341" customFormat="1" ht="23.25" customHeight="1">
      <c r="A93" s="343" t="s">
        <v>240</v>
      </c>
      <c r="B93" s="454"/>
      <c r="C93" s="437"/>
      <c r="D93" s="438"/>
      <c r="E93" s="333">
        <f>SUM(E95:E98)</f>
        <v>2454438327.68</v>
      </c>
      <c r="F93" s="333">
        <f>IF(E$99&gt;0,(E93/E$99)*100,0)</f>
        <v>7.61</v>
      </c>
      <c r="G93" s="333">
        <f>SUM(G95:G98)</f>
        <v>2551232856.68</v>
      </c>
      <c r="H93" s="333">
        <f>IF(G$99&gt;0,(G93/G$99)*100,0)</f>
        <v>8.19</v>
      </c>
      <c r="I93" s="334">
        <f>E93-G93</f>
        <v>-96794529</v>
      </c>
      <c r="J93" s="335">
        <f>ABS(IF(G93=0,0,((I93/G93)*100)))</f>
        <v>3.79</v>
      </c>
      <c r="K93" s="347"/>
      <c r="L93" s="347"/>
      <c r="M93" s="439"/>
      <c r="N93" s="440"/>
      <c r="O93" s="340"/>
    </row>
    <row r="94" spans="1:15" s="384" customFormat="1" ht="3.75" customHeight="1">
      <c r="A94" s="319"/>
      <c r="B94" s="365"/>
      <c r="C94" s="366"/>
      <c r="D94" s="445"/>
      <c r="E94" s="357"/>
      <c r="F94" s="357"/>
      <c r="G94" s="357"/>
      <c r="H94" s="357"/>
      <c r="I94" s="358"/>
      <c r="J94" s="367"/>
      <c r="K94" s="325"/>
      <c r="L94" s="368"/>
      <c r="M94" s="361"/>
      <c r="N94" s="372"/>
      <c r="O94" s="363"/>
    </row>
    <row r="95" spans="1:15" s="384" customFormat="1" ht="30.75" customHeight="1">
      <c r="A95" s="365"/>
      <c r="B95" s="383" t="s">
        <v>241</v>
      </c>
      <c r="C95" s="354"/>
      <c r="D95" s="441"/>
      <c r="E95" s="356"/>
      <c r="F95" s="357">
        <f>IF(E$99&gt;0,(E95/E$99)*100,0)</f>
        <v>0</v>
      </c>
      <c r="G95" s="356"/>
      <c r="H95" s="357">
        <f>IF(G$99&gt;0,(G95/G$99)*100,0)</f>
        <v>0</v>
      </c>
      <c r="I95" s="358">
        <f>E95-G95</f>
        <v>0</v>
      </c>
      <c r="J95" s="359">
        <f>ABS(IF(G95=0,0,((I95/G95)*100)))</f>
        <v>0</v>
      </c>
      <c r="K95" s="455"/>
      <c r="L95" s="456"/>
      <c r="M95" s="444"/>
      <c r="N95" s="443"/>
      <c r="O95" s="363"/>
    </row>
    <row r="96" spans="1:15" s="384" customFormat="1" ht="20.25" customHeight="1">
      <c r="A96" s="365"/>
      <c r="B96" s="354" t="s">
        <v>219</v>
      </c>
      <c r="C96" s="354"/>
      <c r="D96" s="441"/>
      <c r="E96" s="356"/>
      <c r="F96" s="357">
        <f>IF(E$99&gt;0,(E96/E$99)*100,0)</f>
        <v>0</v>
      </c>
      <c r="G96" s="356"/>
      <c r="H96" s="357">
        <f>IF(G$99&gt;0,(G96/G$99)*100,0)</f>
        <v>0</v>
      </c>
      <c r="I96" s="358">
        <f>E96-G96</f>
        <v>0</v>
      </c>
      <c r="J96" s="359">
        <f>ABS(IF(G96=0,0,((I96/G96)*100)))</f>
        <v>0</v>
      </c>
      <c r="K96" s="455"/>
      <c r="L96" s="456"/>
      <c r="M96" s="444"/>
      <c r="N96" s="443"/>
      <c r="O96" s="363"/>
    </row>
    <row r="97" spans="1:15" s="384" customFormat="1" ht="30.75" customHeight="1">
      <c r="A97" s="365"/>
      <c r="B97" s="354" t="s">
        <v>242</v>
      </c>
      <c r="C97" s="354"/>
      <c r="D97" s="441"/>
      <c r="E97" s="356"/>
      <c r="F97" s="357"/>
      <c r="G97" s="356"/>
      <c r="H97" s="357"/>
      <c r="I97" s="358"/>
      <c r="J97" s="359"/>
      <c r="K97" s="455"/>
      <c r="L97" s="456"/>
      <c r="M97" s="444"/>
      <c r="N97" s="443"/>
      <c r="O97" s="363"/>
    </row>
    <row r="98" spans="1:15" s="384" customFormat="1" ht="20.25" customHeight="1">
      <c r="A98" s="365"/>
      <c r="B98" s="354" t="s">
        <v>243</v>
      </c>
      <c r="C98" s="354"/>
      <c r="D98" s="441"/>
      <c r="E98" s="356">
        <v>2454438327.68</v>
      </c>
      <c r="F98" s="357">
        <f>IF(E$99&gt;0,(E98/E$99)*100,0)</f>
        <v>7.61</v>
      </c>
      <c r="G98" s="356">
        <v>2551232856.68</v>
      </c>
      <c r="H98" s="357">
        <f>IF(G$99&gt;0,(G98/G$99)*100,0)</f>
        <v>8.19</v>
      </c>
      <c r="I98" s="358">
        <f>E98-G98</f>
        <v>-96794529</v>
      </c>
      <c r="J98" s="359">
        <f>ABS(IF(G98=0,0,((I98/G98)*100)))</f>
        <v>3.79</v>
      </c>
      <c r="K98" s="455"/>
      <c r="L98" s="456"/>
      <c r="M98" s="444"/>
      <c r="N98" s="443"/>
      <c r="O98" s="363"/>
    </row>
    <row r="99" spans="1:15" s="396" customFormat="1" ht="33" customHeight="1" thickBot="1">
      <c r="A99" s="457"/>
      <c r="B99" s="458" t="s">
        <v>244</v>
      </c>
      <c r="C99" s="459"/>
      <c r="D99" s="460"/>
      <c r="E99" s="388">
        <f>E63+E80</f>
        <v>32236356939.97</v>
      </c>
      <c r="F99" s="388">
        <f>IF(E$99&gt;0,(E99/E$99)*100,0)</f>
        <v>100</v>
      </c>
      <c r="G99" s="388">
        <f>G63+G80</f>
        <v>31147809024.97</v>
      </c>
      <c r="H99" s="388">
        <f>IF(G$99&gt;0,(G99/G$99)*100,0)</f>
        <v>100</v>
      </c>
      <c r="I99" s="389">
        <f>E99-G99</f>
        <v>1088547915</v>
      </c>
      <c r="J99" s="390">
        <f>ABS(IF(G99=0,0,((I99/G99)*100)))</f>
        <v>3.49</v>
      </c>
      <c r="K99" s="391"/>
      <c r="L99" s="392" t="s">
        <v>194</v>
      </c>
      <c r="M99" s="393"/>
      <c r="N99" s="394"/>
      <c r="O99" s="395">
        <v>45000</v>
      </c>
    </row>
    <row r="100" spans="1:15" s="467" customFormat="1" ht="15.75">
      <c r="A100" s="461"/>
      <c r="B100" s="462"/>
      <c r="C100" s="463"/>
      <c r="D100" s="463"/>
      <c r="E100" s="464"/>
      <c r="F100" s="464"/>
      <c r="G100" s="465"/>
      <c r="H100" s="464"/>
      <c r="I100" s="466"/>
      <c r="K100" s="468"/>
      <c r="L100" s="469"/>
      <c r="M100" s="470"/>
      <c r="N100" s="470"/>
      <c r="O100" s="471"/>
    </row>
  </sheetData>
  <mergeCells count="53">
    <mergeCell ref="B95:C95"/>
    <mergeCell ref="B96:C96"/>
    <mergeCell ref="B98:C98"/>
    <mergeCell ref="B83:C83"/>
    <mergeCell ref="B87:C87"/>
    <mergeCell ref="B91:C91"/>
    <mergeCell ref="B86:C86"/>
    <mergeCell ref="B90:C90"/>
    <mergeCell ref="B97:C97"/>
    <mergeCell ref="A2:J2"/>
    <mergeCell ref="B66:C66"/>
    <mergeCell ref="B50:C50"/>
    <mergeCell ref="B51:C51"/>
    <mergeCell ref="B52:C52"/>
    <mergeCell ref="B40:C40"/>
    <mergeCell ref="B43:C43"/>
    <mergeCell ref="B46:C46"/>
    <mergeCell ref="A8:C8"/>
    <mergeCell ref="B11:C11"/>
    <mergeCell ref="B12:C12"/>
    <mergeCell ref="B13:C13"/>
    <mergeCell ref="B16:C16"/>
    <mergeCell ref="B20:C20"/>
    <mergeCell ref="B14:C14"/>
    <mergeCell ref="B15:C15"/>
    <mergeCell ref="B23:C23"/>
    <mergeCell ref="B22:C22"/>
    <mergeCell ref="B32:C32"/>
    <mergeCell ref="B35:C35"/>
    <mergeCell ref="B31:C31"/>
    <mergeCell ref="B27:C27"/>
    <mergeCell ref="B28:C28"/>
    <mergeCell ref="B29:C29"/>
    <mergeCell ref="B38:C38"/>
    <mergeCell ref="A54:C54"/>
    <mergeCell ref="A5:C6"/>
    <mergeCell ref="A60:C61"/>
    <mergeCell ref="B30:C30"/>
    <mergeCell ref="B49:C49"/>
    <mergeCell ref="B33:C33"/>
    <mergeCell ref="B34:C34"/>
    <mergeCell ref="B21:C21"/>
    <mergeCell ref="B24:C24"/>
    <mergeCell ref="B68:C68"/>
    <mergeCell ref="B39:C39"/>
    <mergeCell ref="B76:C76"/>
    <mergeCell ref="B78:C78"/>
    <mergeCell ref="B69:C69"/>
    <mergeCell ref="B72:C72"/>
    <mergeCell ref="B73:C73"/>
    <mergeCell ref="A55:J55"/>
    <mergeCell ref="I60:J60"/>
    <mergeCell ref="B67:C67"/>
  </mergeCells>
  <dataValidations count="2">
    <dataValidation type="decimal" operator="lessThanOrEqual" allowBlank="1" showInputMessage="1" showErrorMessage="1" sqref="G91">
      <formula1>0</formula1>
    </dataValidation>
    <dataValidation type="decimal" operator="lessThanOrEqual" allowBlank="1" showErrorMessage="1" sqref="E91">
      <formula1>0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2008-05-05T08:19:32Z</dcterms:created>
  <dcterms:modified xsi:type="dcterms:W3CDTF">2008-05-05T08:19:47Z</dcterms:modified>
  <cp:category/>
  <cp:version/>
  <cp:contentType/>
  <cp:contentStatus/>
</cp:coreProperties>
</file>