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'平衡表'!$A$1:$F$48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<sst xmlns="http://schemas.openxmlformats.org/spreadsheetml/2006/main" count="124" uniqueCount="117">
  <si>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</si>
  <si>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科　　　　目</t>
  </si>
  <si>
    <t>％</t>
  </si>
  <si>
    <t>業務成本與費用</t>
  </si>
  <si>
    <t>業務外費用</t>
  </si>
  <si>
    <t>行政院國家發展基金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</si>
  <si>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</si>
  <si>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</si>
  <si>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</si>
  <si>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</si>
  <si>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</si>
  <si>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</si>
  <si>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</si>
  <si>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</si>
  <si>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</si>
  <si>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</si>
  <si>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</si>
  <si>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</si>
  <si>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</si>
  <si>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</si>
  <si>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</si>
  <si>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</si>
  <si>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</si>
  <si>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</si>
  <si>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</si>
  <si>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</si>
  <si>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</si>
  <si>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</si>
  <si>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</si>
  <si>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</si>
  <si>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</si>
  <si>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</si>
  <si>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</si>
  <si>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</si>
  <si>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</si>
  <si>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</si>
  <si>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</si>
  <si>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</si>
  <si>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</si>
  <si>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</si>
  <si>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</si>
  <si>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</si>
  <si>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</si>
  <si>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</si>
  <si>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</si>
  <si>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行政院國家發展基金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</si>
  <si>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</si>
  <si>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</si>
  <si>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</si>
  <si>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</si>
  <si>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</si>
  <si>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</si>
  <si>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</si>
  <si>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</si>
  <si>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</si>
  <si>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</si>
  <si>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</si>
  <si>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</si>
  <si>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</si>
  <si>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</si>
  <si>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</si>
  <si>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</si>
  <si>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</si>
  <si>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</si>
  <si>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</si>
  <si>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</si>
  <si>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</si>
  <si>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</si>
  <si>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</si>
  <si>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</si>
  <si>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</si>
  <si>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</si>
  <si>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</si>
  <si>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</si>
  <si>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</si>
  <si>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</si>
  <si>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</si>
  <si>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</si>
  <si>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</si>
  <si>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</si>
  <si>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</si>
  <si>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</si>
  <si>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</si>
  <si>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</si>
  <si>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</si>
  <si>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</si>
  <si>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</si>
  <si>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</si>
  <si>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</si>
  <si>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</si>
  <si>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</si>
  <si>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</si>
  <si>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</si>
  <si>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</si>
  <si>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</si>
  <si>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</si>
  <si>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</si>
  <si>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</si>
  <si>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</si>
  <si>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</si>
  <si>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</si>
  <si>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</si>
  <si>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</si>
  <si>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</si>
  <si>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</si>
  <si>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</si>
  <si>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</si>
  <si>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</si>
  <si>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</si>
  <si>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</si>
  <si>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</si>
  <si>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</si>
  <si>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</si>
  <si>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</si>
  <si>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</si>
  <si>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</si>
  <si>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435,335,400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</si>
</sst>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44"/>
  <sheetViews>
    <sheetView tabSelected="1" workbookViewId="0" topLeftCell="A1">
      <selection activeCell="B9" sqref="B9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5</v>
      </c>
      <c r="B1" s="72"/>
      <c r="C1" s="72"/>
      <c r="D1" s="72"/>
      <c r="E1" s="72"/>
    </row>
    <row r="2" spans="1:5" s="1" customFormat="1" ht="27.75">
      <c r="A2" s="73" t="s">
        <v>6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4" t="s">
        <v>1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5295518614</v>
      </c>
      <c r="C7" s="7">
        <f>SUM(C8:C16)</f>
        <v>5326661000</v>
      </c>
      <c r="D7" s="8">
        <f aca="true" t="shared" si="0" ref="D7:D39">B7-C7</f>
        <v>-31142386</v>
      </c>
      <c r="E7" s="9">
        <f aca="true" t="shared" si="1" ref="E7:E39">IF(C7=0,0,(D7/C7)*100)</f>
        <v>-0.58</v>
      </c>
    </row>
    <row r="8" spans="1:5" s="15" customFormat="1" ht="14.2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>
        <v>5295518614</v>
      </c>
      <c r="C12" s="12">
        <v>5326661000</v>
      </c>
      <c r="D12" s="13">
        <f t="shared" si="0"/>
        <v>-31142386</v>
      </c>
      <c r="E12" s="14">
        <f t="shared" si="1"/>
        <v>-0.58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.75" customHeight="1">
      <c r="A17" s="16" t="s">
        <v>3</v>
      </c>
      <c r="B17" s="7">
        <f>SUM(B18:B29)</f>
        <v>269642552</v>
      </c>
      <c r="C17" s="7">
        <f>SUM(C18:C29)</f>
        <v>294303000</v>
      </c>
      <c r="D17" s="8">
        <f t="shared" si="0"/>
        <v>-24660448</v>
      </c>
      <c r="E17" s="9">
        <f t="shared" si="1"/>
        <v>-8.38</v>
      </c>
    </row>
    <row r="18" spans="1:5" s="15" customFormat="1" ht="14.2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>
        <v>233493761</v>
      </c>
      <c r="C22" s="12">
        <v>210189000</v>
      </c>
      <c r="D22" s="13">
        <f t="shared" si="0"/>
        <v>23304761</v>
      </c>
      <c r="E22" s="14">
        <f t="shared" si="1"/>
        <v>11.09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>
        <v>11819250</v>
      </c>
      <c r="C26" s="12">
        <v>56540000</v>
      </c>
      <c r="D26" s="13">
        <f t="shared" si="0"/>
        <v>-44720750</v>
      </c>
      <c r="E26" s="14">
        <f t="shared" si="1"/>
        <v>-79.1</v>
      </c>
    </row>
    <row r="27" spans="1:5" s="15" customFormat="1" ht="14.25" customHeight="1">
      <c r="A27" s="11" t="s">
        <v>31</v>
      </c>
      <c r="B27" s="12">
        <v>24099657</v>
      </c>
      <c r="C27" s="12">
        <v>27324000</v>
      </c>
      <c r="D27" s="13">
        <f t="shared" si="0"/>
        <v>-3224343</v>
      </c>
      <c r="E27" s="14">
        <f t="shared" si="1"/>
        <v>-11.8</v>
      </c>
    </row>
    <row r="28" spans="1:5" s="15" customFormat="1" ht="14.25" customHeight="1">
      <c r="A28" s="11" t="s">
        <v>32</v>
      </c>
      <c r="B28" s="12">
        <v>229884</v>
      </c>
      <c r="C28" s="12">
        <v>250000</v>
      </c>
      <c r="D28" s="13">
        <f t="shared" si="0"/>
        <v>-20116</v>
      </c>
      <c r="E28" s="14">
        <f t="shared" si="1"/>
        <v>-8.05</v>
      </c>
    </row>
    <row r="29" spans="1:5" s="15" customFormat="1" ht="14.2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5025876062</v>
      </c>
      <c r="C30" s="7">
        <f>C7-C17</f>
        <v>5032358000</v>
      </c>
      <c r="D30" s="8">
        <f t="shared" si="0"/>
        <v>-6481938</v>
      </c>
      <c r="E30" s="9">
        <f t="shared" si="1"/>
        <v>-0.13</v>
      </c>
    </row>
    <row r="31" spans="1:5" s="15" customFormat="1" ht="21.75" customHeight="1">
      <c r="A31" s="16" t="s">
        <v>35</v>
      </c>
      <c r="B31" s="7">
        <f>SUM(B32:B33)</f>
        <v>210657032.25</v>
      </c>
      <c r="C31" s="7">
        <f>SUM(C32:C33)</f>
        <v>174387000</v>
      </c>
      <c r="D31" s="8">
        <f t="shared" si="0"/>
        <v>36270032.25</v>
      </c>
      <c r="E31" s="9">
        <f t="shared" si="1"/>
        <v>20.8</v>
      </c>
    </row>
    <row r="32" spans="1:5" s="15" customFormat="1" ht="14.25" customHeight="1">
      <c r="A32" s="11" t="s">
        <v>36</v>
      </c>
      <c r="B32" s="12">
        <v>205886523</v>
      </c>
      <c r="C32" s="12">
        <v>173537000</v>
      </c>
      <c r="D32" s="13">
        <f t="shared" si="0"/>
        <v>32349523</v>
      </c>
      <c r="E32" s="14">
        <f t="shared" si="1"/>
        <v>18.64</v>
      </c>
    </row>
    <row r="33" spans="1:5" s="15" customFormat="1" ht="14.25" customHeight="1">
      <c r="A33" s="11" t="s">
        <v>37</v>
      </c>
      <c r="B33" s="12">
        <v>4770509.25</v>
      </c>
      <c r="C33" s="12">
        <v>850000</v>
      </c>
      <c r="D33" s="13">
        <f t="shared" si="0"/>
        <v>3920509.25</v>
      </c>
      <c r="E33" s="14">
        <f t="shared" si="1"/>
        <v>461.24</v>
      </c>
    </row>
    <row r="34" spans="1:5" s="15" customFormat="1" ht="24.75" customHeight="1">
      <c r="A34" s="16" t="s">
        <v>4</v>
      </c>
      <c r="B34" s="7">
        <f>SUM(B35:B36)</f>
        <v>0</v>
      </c>
      <c r="C34" s="7">
        <f>SUM(C35:C36)</f>
        <v>0</v>
      </c>
      <c r="D34" s="8">
        <f t="shared" si="0"/>
        <v>0</v>
      </c>
      <c r="E34" s="9">
        <f t="shared" si="1"/>
        <v>0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/>
      <c r="C36" s="12"/>
      <c r="D36" s="13">
        <f t="shared" si="0"/>
        <v>0</v>
      </c>
      <c r="E36" s="14">
        <f t="shared" si="1"/>
        <v>0</v>
      </c>
    </row>
    <row r="37" spans="1:5" s="15" customFormat="1" ht="24.75" customHeight="1">
      <c r="A37" s="16" t="s">
        <v>40</v>
      </c>
      <c r="B37" s="7">
        <f>B31-B34</f>
        <v>210657032.25</v>
      </c>
      <c r="C37" s="7">
        <f>C31-C34</f>
        <v>174387000</v>
      </c>
      <c r="D37" s="8">
        <f t="shared" si="0"/>
        <v>36270032.25</v>
      </c>
      <c r="E37" s="9">
        <f t="shared" si="1"/>
        <v>20.8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5236533094.25</v>
      </c>
      <c r="C44" s="21">
        <f>C30+C37+C38+C39</f>
        <v>5206745000</v>
      </c>
      <c r="D44" s="22">
        <f>B44-C44</f>
        <v>29788094.25</v>
      </c>
      <c r="E44" s="23">
        <f>IF(C44=0,0,(D44/C44)*100)</f>
        <v>0.57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76"/>
  <sheetViews>
    <sheetView workbookViewId="0" topLeftCell="A1">
      <selection activeCell="A23" sqref="A23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45</v>
      </c>
      <c r="B1" s="78"/>
      <c r="C1" s="78"/>
      <c r="D1" s="78"/>
      <c r="E1" s="78"/>
      <c r="F1" s="78"/>
    </row>
    <row r="2" spans="1:6" ht="27" customHeight="1">
      <c r="A2" s="79" t="s">
        <v>46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227270354948.49</v>
      </c>
      <c r="C6" s="34">
        <f>ROUND(IF(B$6&gt;0,(B6/B$6)*100,0),2)</f>
        <v>100</v>
      </c>
      <c r="D6" s="35" t="s">
        <v>49</v>
      </c>
      <c r="E6" s="34">
        <f>SUM(E7,E13,E17,E21)</f>
        <v>797681384.55</v>
      </c>
      <c r="F6" s="36">
        <f aca="true" t="shared" si="0" ref="F6:F11">ROUND(IF(E$47&gt;0,(E6/E$47)*100,0),2)</f>
        <v>0.35</v>
      </c>
    </row>
    <row r="7" spans="1:6" s="37" customFormat="1" ht="15" customHeight="1">
      <c r="A7" s="38" t="s">
        <v>50</v>
      </c>
      <c r="B7" s="39">
        <f>SUM(B8:B13)</f>
        <v>29810904177.49</v>
      </c>
      <c r="C7" s="39">
        <f>ROUND(IF(B$6&gt;0,(B7/B$6)*100,0),2)</f>
        <v>13.12</v>
      </c>
      <c r="D7" s="40" t="s">
        <v>51</v>
      </c>
      <c r="E7" s="39">
        <f>SUM(E8:E11)</f>
        <v>612564346</v>
      </c>
      <c r="F7" s="41">
        <f t="shared" si="0"/>
        <v>0.27</v>
      </c>
    </row>
    <row r="8" spans="1:6" s="47" customFormat="1" ht="15" customHeight="1">
      <c r="A8" s="42" t="s">
        <v>52</v>
      </c>
      <c r="B8" s="43">
        <v>24392891423.49</v>
      </c>
      <c r="C8" s="44">
        <f>IF(B$6=0,0,(B8/B$6)*100)</f>
        <v>10.73</v>
      </c>
      <c r="D8" s="45" t="s">
        <v>53</v>
      </c>
      <c r="E8" s="43">
        <v>7710008</v>
      </c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604423247</v>
      </c>
      <c r="F9" s="46">
        <f t="shared" si="0"/>
        <v>0.27</v>
      </c>
    </row>
    <row r="10" spans="1:6" s="47" customFormat="1" ht="15" customHeight="1">
      <c r="A10" s="48" t="s">
        <v>56</v>
      </c>
      <c r="B10" s="43">
        <v>5010123744</v>
      </c>
      <c r="C10" s="44">
        <f t="shared" si="1"/>
        <v>2.2</v>
      </c>
      <c r="D10" s="45" t="s">
        <v>57</v>
      </c>
      <c r="E10" s="43">
        <v>431091</v>
      </c>
      <c r="F10" s="46">
        <f t="shared" si="0"/>
        <v>0</v>
      </c>
    </row>
    <row r="11" spans="1:6" s="47" customFormat="1" ht="15" customHeight="1">
      <c r="A11" s="48" t="s">
        <v>58</v>
      </c>
      <c r="B11" s="43"/>
      <c r="C11" s="44">
        <f t="shared" si="1"/>
        <v>0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11260026</v>
      </c>
      <c r="C12" s="44">
        <f t="shared" si="1"/>
        <v>0</v>
      </c>
      <c r="D12" s="49"/>
      <c r="E12" s="44"/>
      <c r="F12" s="46"/>
    </row>
    <row r="13" spans="1:6" s="47" customFormat="1" ht="15" customHeight="1">
      <c r="A13" s="48" t="s">
        <v>61</v>
      </c>
      <c r="B13" s="43">
        <v>396628984</v>
      </c>
      <c r="C13" s="44">
        <f t="shared" si="1"/>
        <v>0.17</v>
      </c>
      <c r="D13" s="40" t="s">
        <v>62</v>
      </c>
      <c r="E13" s="39">
        <f>SUM(E14:E15)</f>
        <v>46260065</v>
      </c>
      <c r="F13" s="41">
        <f>ROUND(IF(E$47&gt;0,(E13/E$47)*100,0),2)</f>
        <v>0.02</v>
      </c>
    </row>
    <row r="14" spans="1:6" s="47" customFormat="1" ht="15" customHeight="1">
      <c r="A14" s="50" t="s">
        <v>63</v>
      </c>
      <c r="B14" s="39">
        <f>SUM(B16:B20)</f>
        <v>192962877303</v>
      </c>
      <c r="C14" s="39">
        <f t="shared" si="1"/>
        <v>84.9</v>
      </c>
      <c r="D14" s="45" t="s">
        <v>64</v>
      </c>
      <c r="E14" s="43">
        <v>46260065</v>
      </c>
      <c r="F14" s="46">
        <f>ROUND(IF(E$47&gt;0,(E14/E$47)*100,0),2)</f>
        <v>0.02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>
        <v>155506774579</v>
      </c>
      <c r="C16" s="44">
        <f aca="true" t="shared" si="2" ref="C16:C43">ROUND(IF(B$6&gt;0,(B16/B$6)*100,0),2)</f>
        <v>68.42</v>
      </c>
      <c r="D16" s="49"/>
      <c r="E16" s="44"/>
      <c r="F16" s="46"/>
    </row>
    <row r="17" spans="1:6" s="47" customFormat="1" ht="15" customHeight="1">
      <c r="A17" s="48" t="s">
        <v>68</v>
      </c>
      <c r="B17" s="43">
        <v>2161634</v>
      </c>
      <c r="C17" s="44">
        <f t="shared" si="2"/>
        <v>0</v>
      </c>
      <c r="D17" s="40" t="s">
        <v>69</v>
      </c>
      <c r="E17" s="39">
        <f>SUM(E18:E19)</f>
        <v>138856973.55</v>
      </c>
      <c r="F17" s="41">
        <f>ROUND(IF(E$47&gt;0,(E17/E$47)*100,0),2)</f>
        <v>0.06</v>
      </c>
    </row>
    <row r="18" spans="1:6" s="47" customFormat="1" ht="15" customHeight="1">
      <c r="A18" s="48" t="s">
        <v>70</v>
      </c>
      <c r="B18" s="43">
        <v>34898333087</v>
      </c>
      <c r="C18" s="44">
        <f t="shared" si="2"/>
        <v>15.36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138856973.55</v>
      </c>
      <c r="F19" s="46">
        <f>ROUND(IF(E$47&gt;0,(E19/E$47)*100,0),2)</f>
        <v>0.06</v>
      </c>
    </row>
    <row r="20" spans="1:6" s="47" customFormat="1" ht="15" customHeight="1">
      <c r="A20" s="48" t="s">
        <v>74</v>
      </c>
      <c r="B20" s="43">
        <v>2555608003</v>
      </c>
      <c r="C20" s="44">
        <f t="shared" si="2"/>
        <v>1.12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4120660064</v>
      </c>
      <c r="C21" s="39">
        <f t="shared" si="2"/>
        <v>1.81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3212321022</v>
      </c>
      <c r="C22" s="44">
        <f t="shared" si="2"/>
        <v>1.41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1502868</v>
      </c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80</v>
      </c>
      <c r="B24" s="43">
        <v>900953506</v>
      </c>
      <c r="C24" s="44">
        <f t="shared" si="2"/>
        <v>0.4</v>
      </c>
      <c r="D24" s="40"/>
      <c r="E24" s="44"/>
      <c r="F24" s="41"/>
    </row>
    <row r="25" spans="1:6" s="47" customFormat="1" ht="15" customHeight="1">
      <c r="A25" s="48" t="s">
        <v>81</v>
      </c>
      <c r="B25" s="43">
        <v>1849281</v>
      </c>
      <c r="C25" s="44">
        <f t="shared" si="2"/>
        <v>0</v>
      </c>
      <c r="D25" s="49"/>
      <c r="E25" s="44"/>
      <c r="F25" s="46"/>
    </row>
    <row r="26" spans="1:6" s="47" customFormat="1" ht="15" customHeight="1">
      <c r="A26" s="48" t="s">
        <v>82</v>
      </c>
      <c r="B26" s="43">
        <v>1126779</v>
      </c>
      <c r="C26" s="44">
        <f t="shared" si="2"/>
        <v>0</v>
      </c>
      <c r="D26" s="52" t="s">
        <v>83</v>
      </c>
      <c r="E26" s="39">
        <f>E27+E30+E34+E38</f>
        <v>226472673563.94</v>
      </c>
      <c r="F26" s="41">
        <f>ROUND(IF(E$47&gt;0,(E26/E$47)*100,0),2)</f>
        <v>99.65</v>
      </c>
    </row>
    <row r="27" spans="1:6" s="47" customFormat="1" ht="15" customHeight="1">
      <c r="A27" s="48" t="s">
        <v>84</v>
      </c>
      <c r="B27" s="43">
        <v>2906608</v>
      </c>
      <c r="C27" s="44">
        <f t="shared" si="2"/>
        <v>0</v>
      </c>
      <c r="D27" s="40" t="s">
        <v>85</v>
      </c>
      <c r="E27" s="53">
        <f>SUM(E28)</f>
        <v>96975887264.29</v>
      </c>
      <c r="F27" s="41">
        <f>ROUND(IF(E$47&gt;0,(E27/E$47)*100,0),2)</f>
        <v>42.67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96975887264.29</v>
      </c>
      <c r="F28" s="46">
        <f>ROUND(IF(E$47&gt;0,(E28/E$47)*100,0),2)</f>
        <v>42.67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/>
      <c r="C30" s="44">
        <f t="shared" si="2"/>
        <v>0</v>
      </c>
      <c r="D30" s="40" t="s">
        <v>90</v>
      </c>
      <c r="E30" s="39">
        <f>SUM(E31:E32)</f>
        <v>5049794184.31</v>
      </c>
      <c r="F30" s="41">
        <f>ROUND(IF(E$47&gt;0,(E30/E$47)*100,0),2)</f>
        <v>2.22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5049794184.31</v>
      </c>
      <c r="F31" s="46">
        <f>ROUND(IF(E$47&gt;0,(E31/E$47)*100,0),2)</f>
        <v>2.22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5885882375.34</v>
      </c>
      <c r="F34" s="41">
        <f>ROUND(IF(E$47&gt;0,(E34/E$47)*100,0),2)</f>
        <v>2.59</v>
      </c>
    </row>
    <row r="35" spans="1:6" s="47" customFormat="1" ht="15" customHeight="1">
      <c r="A35" s="50" t="s">
        <v>98</v>
      </c>
      <c r="B35" s="39">
        <f>SUM(B36)</f>
        <v>5147801</v>
      </c>
      <c r="C35" s="39">
        <f t="shared" si="2"/>
        <v>0</v>
      </c>
      <c r="D35" s="45" t="s">
        <v>99</v>
      </c>
      <c r="E35" s="43">
        <v>5885882375.34</v>
      </c>
      <c r="F35" s="46">
        <f>ROUND(IF(E$47&gt;0,(E35/E$47)*100,0),2)</f>
        <v>2.59</v>
      </c>
    </row>
    <row r="36" spans="1:6" s="47" customFormat="1" ht="15" customHeight="1">
      <c r="A36" s="48" t="s">
        <v>100</v>
      </c>
      <c r="B36" s="43">
        <v>5147801</v>
      </c>
      <c r="C36" s="44">
        <f t="shared" si="2"/>
        <v>0</v>
      </c>
      <c r="D36" s="45" t="s">
        <v>101</v>
      </c>
      <c r="E36" s="43">
        <v>0</v>
      </c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118561109740</v>
      </c>
      <c r="F38" s="41">
        <f aca="true" t="shared" si="3" ref="F38:F43">ROUND(IF(E$47&gt;0,(E38/E$47)*100,0),2)</f>
        <v>52.17</v>
      </c>
    </row>
    <row r="39" spans="1:6" s="47" customFormat="1" ht="15" customHeight="1">
      <c r="A39" s="50" t="s">
        <v>105</v>
      </c>
      <c r="B39" s="39">
        <f>SUM(B40:B43)</f>
        <v>370765603</v>
      </c>
      <c r="C39" s="39">
        <f t="shared" si="2"/>
        <v>0.16</v>
      </c>
      <c r="D39" s="45" t="s">
        <v>106</v>
      </c>
      <c r="E39" s="43">
        <v>118017731786</v>
      </c>
      <c r="F39" s="46">
        <f t="shared" si="3"/>
        <v>51.93</v>
      </c>
    </row>
    <row r="40" spans="1:6" s="47" customFormat="1" ht="15" customHeight="1">
      <c r="A40" s="48" t="s">
        <v>107</v>
      </c>
      <c r="B40" s="43">
        <v>285814539</v>
      </c>
      <c r="C40" s="44">
        <f t="shared" si="2"/>
        <v>0.13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84951064</v>
      </c>
      <c r="C41" s="44">
        <f t="shared" si="2"/>
        <v>0.04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543377954</v>
      </c>
      <c r="F43" s="46">
        <f t="shared" si="3"/>
        <v>0.24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227270354948.49</v>
      </c>
      <c r="C47" s="59">
        <f>IF(B$6&gt;0,(B47/B$6)*100,0)</f>
        <v>100</v>
      </c>
      <c r="D47" s="58" t="s">
        <v>115</v>
      </c>
      <c r="E47" s="59">
        <f>E6+E26</f>
        <v>227270354948.49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2008-08-25T07:25:07Z</dcterms:created>
  <dcterms:modified xsi:type="dcterms:W3CDTF">2008-09-01T03:28:12Z</dcterms:modified>
  <cp:category/>
  <cp:version/>
  <cp:contentType/>
  <cp:contentStatus/>
</cp:coreProperties>
</file>