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<sst xmlns="http://schemas.openxmlformats.org/spreadsheetml/2006/main" count="124" uniqueCount="116">
  <si>
    <t>單位：新臺幣元</t>
  </si>
  <si>
    <t>科　　　　目</t>
  </si>
  <si>
    <t>％</t>
  </si>
  <si>
    <t>業務成本與費用</t>
  </si>
  <si>
    <t>業務外費用</t>
  </si>
  <si>
    <t>國軍老舊眷村改建基金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</si>
  <si>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</si>
  <si>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</si>
  <si>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</si>
  <si>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</si>
  <si>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</si>
  <si>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</si>
  <si>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</si>
  <si>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</si>
  <si>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</si>
  <si>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</si>
  <si>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</si>
  <si>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</si>
  <si>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</si>
  <si>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</si>
  <si>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</si>
  <si>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</si>
  <si>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</si>
  <si>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</si>
  <si>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</si>
  <si>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</si>
  <si>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</si>
  <si>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</si>
  <si>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</si>
  <si>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</si>
  <si>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</si>
  <si>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</si>
  <si>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</si>
  <si>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</si>
  <si>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</si>
  <si>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</si>
  <si>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</si>
  <si>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</si>
  <si>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</si>
  <si>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</si>
  <si>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</si>
  <si>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</si>
  <si>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</si>
  <si>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</si>
  <si>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</si>
  <si>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</si>
  <si>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</si>
  <si>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</si>
  <si>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</si>
  <si>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</si>
  <si>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</si>
  <si>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</si>
  <si>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</si>
  <si>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</si>
  <si>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</si>
  <si>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</si>
  <si>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</si>
  <si>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</si>
  <si>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</si>
  <si>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</si>
  <si>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</si>
  <si>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</si>
  <si>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</si>
  <si>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</si>
  <si>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</si>
  <si>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</si>
  <si>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</si>
  <si>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</si>
  <si>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</si>
  <si>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</si>
  <si>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</si>
  <si>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</si>
  <si>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</si>
  <si>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</si>
  <si>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</si>
  <si>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</si>
  <si>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</si>
  <si>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</si>
  <si>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</si>
  <si>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</si>
  <si>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</si>
  <si>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</si>
  <si>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</si>
  <si>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</si>
  <si>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</si>
  <si>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</si>
  <si>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</si>
  <si>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</si>
  <si>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</si>
  <si>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</si>
  <si>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</si>
  <si>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</si>
  <si>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</si>
  <si>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</si>
  <si>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</si>
  <si>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</si>
  <si>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</si>
  <si>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</si>
  <si>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</si>
  <si>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</si>
  <si>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</si>
  <si>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</si>
  <si>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</si>
  <si>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</si>
  <si>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</si>
  <si>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</si>
  <si>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</si>
  <si>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</si>
  <si>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</si>
  <si>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</si>
  <si>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</si>
  <si>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</si>
  <si>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</si>
  <si>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</si>
  <si>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</si>
  <si>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5,059,362,868</t>
    </r>
    <r>
      <rPr>
        <sz val="10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</si>
</sst>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8" sqref="B8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5</v>
      </c>
      <c r="B1" s="69"/>
      <c r="C1" s="69"/>
      <c r="D1" s="69"/>
      <c r="E1" s="69"/>
    </row>
    <row r="2" spans="1:5" s="1" customFormat="1" ht="27.75">
      <c r="A2" s="70" t="s">
        <v>6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2" t="s">
        <v>1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3047951365</v>
      </c>
      <c r="C7" s="7">
        <f>SUM(C8:C16)</f>
        <v>6476944000</v>
      </c>
      <c r="D7" s="8">
        <f aca="true" t="shared" si="0" ref="D7:D39">B7-C7</f>
        <v>-3428992635</v>
      </c>
      <c r="E7" s="9">
        <f aca="true" t="shared" si="1" ref="E7:E39">IF(C7=0,0,(D7/C7)*100)</f>
        <v>-52.94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>
        <v>3011552772</v>
      </c>
      <c r="C9" s="12">
        <v>6436700000</v>
      </c>
      <c r="D9" s="13">
        <f t="shared" si="0"/>
        <v>-3425147228</v>
      </c>
      <c r="E9" s="14">
        <f t="shared" si="1"/>
        <v>-53.21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>
        <v>36294670</v>
      </c>
      <c r="C12" s="12">
        <v>40200000</v>
      </c>
      <c r="D12" s="13">
        <f t="shared" si="0"/>
        <v>-3905330</v>
      </c>
      <c r="E12" s="14">
        <f t="shared" si="1"/>
        <v>-9.71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103923</v>
      </c>
      <c r="C16" s="12">
        <v>44000</v>
      </c>
      <c r="D16" s="13">
        <f t="shared" si="0"/>
        <v>59923</v>
      </c>
      <c r="E16" s="14">
        <f t="shared" si="1"/>
        <v>136.19</v>
      </c>
    </row>
    <row r="17" spans="1:5" s="15" customFormat="1" ht="24.75" customHeight="1">
      <c r="A17" s="16" t="s">
        <v>3</v>
      </c>
      <c r="B17" s="7">
        <f>SUM(B18:B29)</f>
        <v>4240889266</v>
      </c>
      <c r="C17" s="7">
        <f>SUM(C18:C29)</f>
        <v>7294569000</v>
      </c>
      <c r="D17" s="8">
        <f t="shared" si="0"/>
        <v>-3053679734</v>
      </c>
      <c r="E17" s="9">
        <f t="shared" si="1"/>
        <v>-41.86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>
        <v>2646434271</v>
      </c>
      <c r="C19" s="12">
        <v>6310487000</v>
      </c>
      <c r="D19" s="13">
        <f t="shared" si="0"/>
        <v>-3664052729</v>
      </c>
      <c r="E19" s="14">
        <f t="shared" si="1"/>
        <v>-58.06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>
        <v>3854782</v>
      </c>
      <c r="C22" s="12">
        <v>4860000</v>
      </c>
      <c r="D22" s="13">
        <f t="shared" si="0"/>
        <v>-1005218</v>
      </c>
      <c r="E22" s="14">
        <f t="shared" si="1"/>
        <v>-20.68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1588425310</v>
      </c>
      <c r="C26" s="12">
        <v>975467000</v>
      </c>
      <c r="D26" s="13">
        <f t="shared" si="0"/>
        <v>612958310</v>
      </c>
      <c r="E26" s="14">
        <f t="shared" si="1"/>
        <v>62.84</v>
      </c>
    </row>
    <row r="27" spans="1:5" s="15" customFormat="1" ht="14.25" customHeight="1">
      <c r="A27" s="11" t="s">
        <v>31</v>
      </c>
      <c r="B27" s="12">
        <v>2126103</v>
      </c>
      <c r="C27" s="12">
        <v>3655000</v>
      </c>
      <c r="D27" s="13">
        <f t="shared" si="0"/>
        <v>-1528897</v>
      </c>
      <c r="E27" s="14">
        <f t="shared" si="1"/>
        <v>-41.83</v>
      </c>
    </row>
    <row r="28" spans="1:5" s="15" customFormat="1" ht="14.25" customHeight="1">
      <c r="A28" s="11" t="s">
        <v>32</v>
      </c>
      <c r="B28" s="12">
        <v>48800</v>
      </c>
      <c r="C28" s="12">
        <v>100000</v>
      </c>
      <c r="D28" s="13">
        <f t="shared" si="0"/>
        <v>-51200</v>
      </c>
      <c r="E28" s="14">
        <f t="shared" si="1"/>
        <v>-51.2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-1192937901</v>
      </c>
      <c r="C30" s="7">
        <f>C7-C17</f>
        <v>-817625000</v>
      </c>
      <c r="D30" s="8">
        <f t="shared" si="0"/>
        <v>-375312901</v>
      </c>
      <c r="E30" s="9">
        <f t="shared" si="1"/>
        <v>45.9</v>
      </c>
    </row>
    <row r="31" spans="1:5" s="15" customFormat="1" ht="21.75" customHeight="1">
      <c r="A31" s="16" t="s">
        <v>35</v>
      </c>
      <c r="B31" s="7">
        <f>SUM(B32:B33)</f>
        <v>2214979</v>
      </c>
      <c r="C31" s="7">
        <f>SUM(C32:C33)</f>
        <v>996000</v>
      </c>
      <c r="D31" s="8">
        <f t="shared" si="0"/>
        <v>1218979</v>
      </c>
      <c r="E31" s="9">
        <f t="shared" si="1"/>
        <v>122.39</v>
      </c>
    </row>
    <row r="32" spans="1:5" s="15" customFormat="1" ht="14.25" customHeight="1">
      <c r="A32" s="11" t="s">
        <v>36</v>
      </c>
      <c r="B32" s="12">
        <v>1030326</v>
      </c>
      <c r="C32" s="12">
        <v>996000</v>
      </c>
      <c r="D32" s="13">
        <f t="shared" si="0"/>
        <v>34326</v>
      </c>
      <c r="E32" s="14">
        <f t="shared" si="1"/>
        <v>3.45</v>
      </c>
    </row>
    <row r="33" spans="1:5" s="15" customFormat="1" ht="14.25" customHeight="1">
      <c r="A33" s="11" t="s">
        <v>37</v>
      </c>
      <c r="B33" s="12">
        <v>1184653</v>
      </c>
      <c r="C33" s="12">
        <v>0</v>
      </c>
      <c r="D33" s="13">
        <f t="shared" si="0"/>
        <v>1184653</v>
      </c>
      <c r="E33" s="14">
        <f t="shared" si="1"/>
        <v>0</v>
      </c>
    </row>
    <row r="34" spans="1:5" s="15" customFormat="1" ht="24.75" customHeight="1">
      <c r="A34" s="16" t="s">
        <v>4</v>
      </c>
      <c r="B34" s="7">
        <f>SUM(B35:B36)</f>
        <v>1502315525</v>
      </c>
      <c r="C34" s="7">
        <f>SUM(C35:C36)</f>
        <v>671671000</v>
      </c>
      <c r="D34" s="8">
        <f t="shared" si="0"/>
        <v>830644525</v>
      </c>
      <c r="E34" s="9">
        <f t="shared" si="1"/>
        <v>123.67</v>
      </c>
    </row>
    <row r="35" spans="1:5" s="15" customFormat="1" ht="14.25" customHeight="1">
      <c r="A35" s="11" t="s">
        <v>38</v>
      </c>
      <c r="B35" s="12">
        <v>387157830</v>
      </c>
      <c r="C35" s="12">
        <v>361572000</v>
      </c>
      <c r="D35" s="13">
        <f t="shared" si="0"/>
        <v>25585830</v>
      </c>
      <c r="E35" s="14">
        <f t="shared" si="1"/>
        <v>7.08</v>
      </c>
    </row>
    <row r="36" spans="1:5" s="15" customFormat="1" ht="14.25" customHeight="1">
      <c r="A36" s="11" t="s">
        <v>39</v>
      </c>
      <c r="B36" s="12">
        <v>1115157695</v>
      </c>
      <c r="C36" s="12">
        <v>310099000</v>
      </c>
      <c r="D36" s="13">
        <f t="shared" si="0"/>
        <v>805058695</v>
      </c>
      <c r="E36" s="14">
        <f t="shared" si="1"/>
        <v>259.61</v>
      </c>
    </row>
    <row r="37" spans="1:5" s="15" customFormat="1" ht="24.75" customHeight="1">
      <c r="A37" s="16" t="s">
        <v>40</v>
      </c>
      <c r="B37" s="7">
        <f>B31-B34</f>
        <v>-1500100546</v>
      </c>
      <c r="C37" s="7">
        <f>C31-C34</f>
        <v>-670675000</v>
      </c>
      <c r="D37" s="8">
        <f t="shared" si="0"/>
        <v>-829425546</v>
      </c>
      <c r="E37" s="9">
        <f t="shared" si="1"/>
        <v>123.67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-2693038447</v>
      </c>
      <c r="C44" s="21">
        <f>C30+C37+C38+C39</f>
        <v>-1488300000</v>
      </c>
      <c r="D44" s="22">
        <f>B44-C44</f>
        <v>-1204738447</v>
      </c>
      <c r="E44" s="23">
        <f>IF(C44=0,0,(D44/C44)*100)</f>
        <v>80.95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7" sqref="B7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5</v>
      </c>
      <c r="B1" s="78"/>
      <c r="C1" s="78"/>
      <c r="D1" s="78"/>
      <c r="E1" s="78"/>
      <c r="F1" s="78"/>
    </row>
    <row r="2" spans="1:6" ht="27" customHeight="1">
      <c r="A2" s="79" t="s">
        <v>45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47</v>
      </c>
      <c r="B6" s="34">
        <f>SUM(B7,B14,B21,B31,B35,B37,B39)</f>
        <v>154561272872</v>
      </c>
      <c r="C6" s="34">
        <f>ROUND(IF(B$6&gt;0,(B6/B$6)*100,0),2)</f>
        <v>100</v>
      </c>
      <c r="D6" s="35" t="s">
        <v>48</v>
      </c>
      <c r="E6" s="34">
        <f>SUM(E7,E13,E17,E21)</f>
        <v>134876243763</v>
      </c>
      <c r="F6" s="36">
        <f aca="true" t="shared" si="0" ref="F6:F11">ROUND(IF(E$47&gt;0,(E6/E$47)*100,0),2)</f>
        <v>87.26</v>
      </c>
    </row>
    <row r="7" spans="1:6" s="37" customFormat="1" ht="15" customHeight="1">
      <c r="A7" s="38" t="s">
        <v>49</v>
      </c>
      <c r="B7" s="39">
        <f>SUM(B8:B13)</f>
        <v>26898795123</v>
      </c>
      <c r="C7" s="39">
        <f>ROUND(IF(B$6&gt;0,(B7/B$6)*100,0),2)</f>
        <v>17.4</v>
      </c>
      <c r="D7" s="40" t="s">
        <v>50</v>
      </c>
      <c r="E7" s="39">
        <f>SUM(E8:E11)</f>
        <v>41099535213</v>
      </c>
      <c r="F7" s="41">
        <f t="shared" si="0"/>
        <v>26.59</v>
      </c>
    </row>
    <row r="8" spans="1:6" s="47" customFormat="1" ht="15" customHeight="1">
      <c r="A8" s="42" t="s">
        <v>51</v>
      </c>
      <c r="B8" s="43">
        <v>128730681</v>
      </c>
      <c r="C8" s="44">
        <f>IF(B$6=0,0,(B8/B$6)*100)</f>
        <v>0.08</v>
      </c>
      <c r="D8" s="45" t="s">
        <v>52</v>
      </c>
      <c r="E8" s="43">
        <v>33808160716</v>
      </c>
      <c r="F8" s="46">
        <f t="shared" si="0"/>
        <v>21.87</v>
      </c>
    </row>
    <row r="9" spans="1:6" s="47" customFormat="1" ht="15" customHeight="1">
      <c r="A9" s="42" t="s">
        <v>53</v>
      </c>
      <c r="B9" s="43"/>
      <c r="C9" s="44">
        <f aca="true" t="shared" si="1" ref="C9:C14">ROUND(IF(B$6&gt;0,(B9/B$6)*100,0),2)</f>
        <v>0</v>
      </c>
      <c r="D9" s="45" t="s">
        <v>54</v>
      </c>
      <c r="E9" s="43">
        <v>7264593664</v>
      </c>
      <c r="F9" s="46">
        <f t="shared" si="0"/>
        <v>4.7</v>
      </c>
    </row>
    <row r="10" spans="1:6" s="47" customFormat="1" ht="15" customHeight="1">
      <c r="A10" s="48" t="s">
        <v>55</v>
      </c>
      <c r="B10" s="43">
        <v>2783474961</v>
      </c>
      <c r="C10" s="44">
        <f t="shared" si="1"/>
        <v>1.8</v>
      </c>
      <c r="D10" s="45" t="s">
        <v>56</v>
      </c>
      <c r="E10" s="43">
        <v>26780833</v>
      </c>
      <c r="F10" s="46">
        <f t="shared" si="0"/>
        <v>0.02</v>
      </c>
    </row>
    <row r="11" spans="1:6" s="47" customFormat="1" ht="15" customHeight="1">
      <c r="A11" s="48" t="s">
        <v>57</v>
      </c>
      <c r="B11" s="43">
        <v>23187470052</v>
      </c>
      <c r="C11" s="44">
        <f t="shared" si="1"/>
        <v>15</v>
      </c>
      <c r="D11" s="45" t="s">
        <v>58</v>
      </c>
      <c r="E11" s="43"/>
      <c r="F11" s="46">
        <f t="shared" si="0"/>
        <v>0</v>
      </c>
    </row>
    <row r="12" spans="1:6" s="47" customFormat="1" ht="15" customHeight="1">
      <c r="A12" s="48" t="s">
        <v>59</v>
      </c>
      <c r="B12" s="43">
        <v>692678319</v>
      </c>
      <c r="C12" s="44">
        <f t="shared" si="1"/>
        <v>0.45</v>
      </c>
      <c r="D12" s="49"/>
      <c r="E12" s="44"/>
      <c r="F12" s="46"/>
    </row>
    <row r="13" spans="1:6" s="47" customFormat="1" ht="15" customHeight="1">
      <c r="A13" s="48" t="s">
        <v>60</v>
      </c>
      <c r="B13" s="43">
        <v>106441110</v>
      </c>
      <c r="C13" s="44">
        <f t="shared" si="1"/>
        <v>0.07</v>
      </c>
      <c r="D13" s="40" t="s">
        <v>61</v>
      </c>
      <c r="E13" s="39">
        <f>SUM(E14:E15)</f>
        <v>32700000000</v>
      </c>
      <c r="F13" s="41">
        <f>ROUND(IF(E$47&gt;0,(E13/E$47)*100,0),2)</f>
        <v>21.16</v>
      </c>
    </row>
    <row r="14" spans="1:6" s="47" customFormat="1" ht="15" customHeight="1">
      <c r="A14" s="50" t="s">
        <v>62</v>
      </c>
      <c r="B14" s="39">
        <f>SUM(B16:B20)</f>
        <v>126565080655</v>
      </c>
      <c r="C14" s="39">
        <f t="shared" si="1"/>
        <v>81.89</v>
      </c>
      <c r="D14" s="45" t="s">
        <v>63</v>
      </c>
      <c r="E14" s="43">
        <v>32700000000</v>
      </c>
      <c r="F14" s="46">
        <f>ROUND(IF(E$47&gt;0,(E14/E$47)*100,0),2)</f>
        <v>21.16</v>
      </c>
    </row>
    <row r="15" spans="1:6" s="47" customFormat="1" ht="15" customHeight="1">
      <c r="A15" s="51" t="s">
        <v>64</v>
      </c>
      <c r="B15" s="49"/>
      <c r="C15" s="39"/>
      <c r="D15" s="45" t="s">
        <v>65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66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67</v>
      </c>
      <c r="B17" s="43">
        <v>4805457</v>
      </c>
      <c r="C17" s="44">
        <f t="shared" si="2"/>
        <v>0</v>
      </c>
      <c r="D17" s="40" t="s">
        <v>68</v>
      </c>
      <c r="E17" s="39">
        <f>SUM(E18:E19)</f>
        <v>61076708550</v>
      </c>
      <c r="F17" s="41">
        <f>ROUND(IF(E$47&gt;0,(E17/E$47)*100,0),2)</f>
        <v>39.52</v>
      </c>
    </row>
    <row r="18" spans="1:6" s="47" customFormat="1" ht="15" customHeight="1">
      <c r="A18" s="48" t="s">
        <v>69</v>
      </c>
      <c r="B18" s="43">
        <v>2803538182</v>
      </c>
      <c r="C18" s="44">
        <f t="shared" si="2"/>
        <v>1.81</v>
      </c>
      <c r="D18" s="45" t="s">
        <v>70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71</v>
      </c>
      <c r="B19" s="43">
        <v>123756737016</v>
      </c>
      <c r="C19" s="44">
        <f t="shared" si="2"/>
        <v>80.07</v>
      </c>
      <c r="D19" s="45" t="s">
        <v>72</v>
      </c>
      <c r="E19" s="43">
        <v>61076708550</v>
      </c>
      <c r="F19" s="46">
        <f>ROUND(IF(E$47&gt;0,(E19/E$47)*100,0),2)</f>
        <v>39.52</v>
      </c>
    </row>
    <row r="20" spans="1:6" s="47" customFormat="1" ht="15" customHeight="1">
      <c r="A20" s="48" t="s">
        <v>73</v>
      </c>
      <c r="B20" s="43"/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74</v>
      </c>
      <c r="B21" s="39">
        <f>SUM(B22:B30)</f>
        <v>237831</v>
      </c>
      <c r="C21" s="39">
        <f t="shared" si="2"/>
        <v>0</v>
      </c>
      <c r="D21" s="40" t="s">
        <v>75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76</v>
      </c>
      <c r="B22" s="43"/>
      <c r="C22" s="44">
        <f t="shared" si="2"/>
        <v>0</v>
      </c>
      <c r="D22" s="45" t="s">
        <v>77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78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79</v>
      </c>
      <c r="B24" s="43"/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80</v>
      </c>
      <c r="B25" s="43">
        <v>220467</v>
      </c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81</v>
      </c>
      <c r="B26" s="43">
        <v>16377</v>
      </c>
      <c r="C26" s="44">
        <f t="shared" si="2"/>
        <v>0</v>
      </c>
      <c r="D26" s="52" t="s">
        <v>82</v>
      </c>
      <c r="E26" s="39">
        <f>E27+E30+E34+E38</f>
        <v>19685029109</v>
      </c>
      <c r="F26" s="41">
        <f>ROUND(IF(E$47&gt;0,(E26/E$47)*100,0),2)</f>
        <v>12.74</v>
      </c>
    </row>
    <row r="27" spans="1:6" s="47" customFormat="1" ht="15" customHeight="1">
      <c r="A27" s="48" t="s">
        <v>83</v>
      </c>
      <c r="B27" s="43">
        <v>987</v>
      </c>
      <c r="C27" s="44">
        <f t="shared" si="2"/>
        <v>0</v>
      </c>
      <c r="D27" s="40" t="s">
        <v>84</v>
      </c>
      <c r="E27" s="53">
        <f>SUM(E28)</f>
        <v>45877540683</v>
      </c>
      <c r="F27" s="41">
        <f>ROUND(IF(E$47&gt;0,(E27/E$47)*100,0),2)</f>
        <v>29.68</v>
      </c>
    </row>
    <row r="28" spans="1:6" s="47" customFormat="1" ht="15" customHeight="1">
      <c r="A28" s="48" t="s">
        <v>85</v>
      </c>
      <c r="B28" s="43"/>
      <c r="C28" s="44">
        <f t="shared" si="2"/>
        <v>0</v>
      </c>
      <c r="D28" s="45" t="s">
        <v>86</v>
      </c>
      <c r="E28" s="43">
        <v>45877540683</v>
      </c>
      <c r="F28" s="46">
        <f>ROUND(IF(E$47&gt;0,(E28/E$47)*100,0),2)</f>
        <v>29.68</v>
      </c>
    </row>
    <row r="29" spans="1:6" s="47" customFormat="1" ht="15" customHeight="1">
      <c r="A29" s="48" t="s">
        <v>87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88</v>
      </c>
      <c r="B30" s="43"/>
      <c r="C30" s="44">
        <f t="shared" si="2"/>
        <v>0</v>
      </c>
      <c r="D30" s="40" t="s">
        <v>89</v>
      </c>
      <c r="E30" s="39">
        <f>SUM(E31:E32)</f>
        <v>0</v>
      </c>
      <c r="F30" s="41">
        <f>ROUND(IF(E$47&gt;0,(E30/E$47)*100,0),2)</f>
        <v>0</v>
      </c>
    </row>
    <row r="31" spans="1:6" s="47" customFormat="1" ht="15" customHeight="1">
      <c r="A31" s="50" t="s">
        <v>90</v>
      </c>
      <c r="B31" s="39">
        <f>SUM(B32:B34)</f>
        <v>0</v>
      </c>
      <c r="C31" s="39">
        <f t="shared" si="2"/>
        <v>0</v>
      </c>
      <c r="D31" s="45" t="s">
        <v>91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92</v>
      </c>
      <c r="B32" s="43"/>
      <c r="C32" s="44">
        <f t="shared" si="2"/>
        <v>0</v>
      </c>
      <c r="D32" s="45" t="s">
        <v>93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94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95</v>
      </c>
      <c r="B34" s="43"/>
      <c r="C34" s="44">
        <f t="shared" si="2"/>
        <v>0</v>
      </c>
      <c r="D34" s="40" t="s">
        <v>96</v>
      </c>
      <c r="E34" s="39">
        <f>SUM(E35:E36)</f>
        <v>-26192511574</v>
      </c>
      <c r="F34" s="41">
        <f>ROUND(IF(E$47&gt;0,(E34/E$47)*100,0),2)</f>
        <v>-16.95</v>
      </c>
    </row>
    <row r="35" spans="1:6" s="47" customFormat="1" ht="15" customHeight="1">
      <c r="A35" s="50" t="s">
        <v>97</v>
      </c>
      <c r="B35" s="39">
        <f>SUM(B36)</f>
        <v>0</v>
      </c>
      <c r="C35" s="39">
        <f t="shared" si="2"/>
        <v>0</v>
      </c>
      <c r="D35" s="45" t="s">
        <v>98</v>
      </c>
      <c r="E35" s="43"/>
      <c r="F35" s="46">
        <f>ROUND(IF(E$47&gt;0,(E35/E$47)*100,0),2)</f>
        <v>0</v>
      </c>
    </row>
    <row r="36" spans="1:6" s="47" customFormat="1" ht="15" customHeight="1">
      <c r="A36" s="48" t="s">
        <v>99</v>
      </c>
      <c r="B36" s="43"/>
      <c r="C36" s="44">
        <f t="shared" si="2"/>
        <v>0</v>
      </c>
      <c r="D36" s="45" t="s">
        <v>100</v>
      </c>
      <c r="E36" s="43">
        <v>-26192511574</v>
      </c>
      <c r="F36" s="46">
        <f>ROUND(IF(E$47&gt;0,(E36/E$47)*100,0),2)</f>
        <v>-16.95</v>
      </c>
    </row>
    <row r="37" spans="1:6" s="47" customFormat="1" ht="15" customHeight="1">
      <c r="A37" s="50" t="s">
        <v>101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102</v>
      </c>
      <c r="B38" s="43"/>
      <c r="C38" s="44">
        <f t="shared" si="2"/>
        <v>0</v>
      </c>
      <c r="D38" s="40" t="s">
        <v>103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104</v>
      </c>
      <c r="B39" s="39">
        <f>SUM(B40:B43)</f>
        <v>1097159263</v>
      </c>
      <c r="C39" s="39">
        <f t="shared" si="2"/>
        <v>0.71</v>
      </c>
      <c r="D39" s="45" t="s">
        <v>105</v>
      </c>
      <c r="E39" s="43"/>
      <c r="F39" s="46">
        <f t="shared" si="3"/>
        <v>0</v>
      </c>
    </row>
    <row r="40" spans="1:6" s="47" customFormat="1" ht="15" customHeight="1">
      <c r="A40" s="48" t="s">
        <v>106</v>
      </c>
      <c r="B40" s="43"/>
      <c r="C40" s="44">
        <f t="shared" si="2"/>
        <v>0</v>
      </c>
      <c r="D40" s="45" t="s">
        <v>107</v>
      </c>
      <c r="E40" s="43"/>
      <c r="F40" s="46">
        <f t="shared" si="3"/>
        <v>0</v>
      </c>
    </row>
    <row r="41" spans="1:6" s="47" customFormat="1" ht="15" customHeight="1">
      <c r="A41" s="48" t="s">
        <v>108</v>
      </c>
      <c r="B41" s="43">
        <v>1097159263</v>
      </c>
      <c r="C41" s="44">
        <f t="shared" si="2"/>
        <v>0.71</v>
      </c>
      <c r="D41" s="45" t="s">
        <v>109</v>
      </c>
      <c r="E41" s="43"/>
      <c r="F41" s="46">
        <f t="shared" si="3"/>
        <v>0</v>
      </c>
    </row>
    <row r="42" spans="1:6" s="47" customFormat="1" ht="15" customHeight="1">
      <c r="A42" s="48" t="s">
        <v>110</v>
      </c>
      <c r="B42" s="43"/>
      <c r="C42" s="44">
        <f t="shared" si="2"/>
        <v>0</v>
      </c>
      <c r="D42" s="54" t="s">
        <v>111</v>
      </c>
      <c r="E42" s="44"/>
      <c r="F42" s="46">
        <f t="shared" si="3"/>
        <v>0</v>
      </c>
    </row>
    <row r="43" spans="1:6" s="47" customFormat="1" ht="15" customHeight="1">
      <c r="A43" s="48" t="s">
        <v>112</v>
      </c>
      <c r="B43" s="43"/>
      <c r="C43" s="44">
        <f t="shared" si="2"/>
        <v>0</v>
      </c>
      <c r="D43" s="45" t="s">
        <v>113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114</v>
      </c>
      <c r="B47" s="59">
        <f>B6</f>
        <v>154561272872</v>
      </c>
      <c r="C47" s="59">
        <f>IF(B$6&gt;0,(B47/B$6)*100,0)</f>
        <v>100</v>
      </c>
      <c r="D47" s="58" t="s">
        <v>114</v>
      </c>
      <c r="E47" s="59">
        <f>E6+E26</f>
        <v>154561272872</v>
      </c>
      <c r="F47" s="60">
        <f>IF(E$47&gt;0,(E47/E$47)*100,0)</f>
        <v>100</v>
      </c>
    </row>
    <row r="48" spans="1:6" s="47" customFormat="1" ht="17.25" customHeight="1">
      <c r="A48" s="61" t="s">
        <v>115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2008-08-25T07:25:17Z</dcterms:created>
  <dcterms:modified xsi:type="dcterms:W3CDTF">2008-09-01T03:28:56Z</dcterms:modified>
  <cp:category/>
  <cp:version/>
  <cp:contentType/>
  <cp:contentStatus/>
</cp:coreProperties>
</file>