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<sst xmlns="http://schemas.openxmlformats.org/spreadsheetml/2006/main" count="123" uniqueCount="116">
  <si>
    <t>單位：新臺幣元</t>
  </si>
  <si>
    <t>科　　　　目</t>
  </si>
  <si>
    <t>％</t>
  </si>
  <si>
    <t>業務成本與費用</t>
  </si>
  <si>
    <t>業務外費用</t>
  </si>
  <si>
    <t>地方建設基金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</si>
  <si>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</si>
  <si>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</si>
  <si>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</si>
  <si>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</si>
  <si>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</si>
  <si>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</si>
  <si>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</si>
  <si>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</si>
  <si>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</si>
  <si>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</si>
  <si>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</si>
  <si>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</si>
  <si>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</si>
  <si>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</si>
  <si>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</si>
  <si>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</si>
  <si>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</si>
  <si>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</si>
  <si>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</si>
  <si>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</si>
  <si>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</si>
  <si>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</si>
  <si>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</si>
  <si>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</si>
  <si>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</si>
  <si>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</si>
  <si>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</si>
  <si>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</si>
  <si>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</si>
  <si>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</si>
  <si>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</si>
  <si>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</si>
  <si>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</si>
  <si>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</si>
  <si>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</si>
  <si>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</si>
  <si>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</si>
  <si>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</si>
  <si>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</si>
  <si>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地方建設基金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</si>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</sst>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9" sqref="B9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6" t="s">
        <v>5</v>
      </c>
      <c r="B1" s="67"/>
      <c r="C1" s="67"/>
      <c r="D1" s="67"/>
      <c r="E1" s="67"/>
    </row>
    <row r="2" spans="1:5" s="1" customFormat="1" ht="27.75">
      <c r="A2" s="68" t="s">
        <v>6</v>
      </c>
      <c r="B2" s="68"/>
      <c r="C2" s="68"/>
      <c r="D2" s="68"/>
      <c r="E2" s="68"/>
    </row>
    <row r="3" spans="1:5" s="1" customFormat="1" ht="10.5" customHeight="1">
      <c r="A3" s="69"/>
      <c r="B3" s="69"/>
      <c r="C3" s="69"/>
      <c r="D3" s="69"/>
      <c r="E3" s="69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0" t="s">
        <v>1</v>
      </c>
      <c r="B5" s="72" t="s">
        <v>8</v>
      </c>
      <c r="C5" s="72" t="s">
        <v>9</v>
      </c>
      <c r="D5" s="72" t="s">
        <v>10</v>
      </c>
      <c r="E5" s="74"/>
    </row>
    <row r="6" spans="1:5" s="1" customFormat="1" ht="16.5">
      <c r="A6" s="71"/>
      <c r="B6" s="73"/>
      <c r="C6" s="73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189706904</v>
      </c>
      <c r="C7" s="7">
        <f>SUM(C8:C16)</f>
        <v>171112000</v>
      </c>
      <c r="D7" s="8">
        <f aca="true" t="shared" si="0" ref="D7:D39">B7-C7</f>
        <v>18594904</v>
      </c>
      <c r="E7" s="9">
        <f aca="true" t="shared" si="1" ref="E7:E39">IF(C7=0,0,(D7/C7)*100)</f>
        <v>10.87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>
        <v>189706904</v>
      </c>
      <c r="C12" s="12">
        <v>171112000</v>
      </c>
      <c r="D12" s="13">
        <f t="shared" si="0"/>
        <v>18594904</v>
      </c>
      <c r="E12" s="14">
        <f t="shared" si="1"/>
        <v>10.87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3</v>
      </c>
      <c r="B17" s="7">
        <f>SUM(B18:B29)</f>
        <v>3479120</v>
      </c>
      <c r="C17" s="7">
        <f>SUM(C18:C29)</f>
        <v>4516000</v>
      </c>
      <c r="D17" s="8">
        <f t="shared" si="0"/>
        <v>-1036880</v>
      </c>
      <c r="E17" s="9">
        <f t="shared" si="1"/>
        <v>-22.96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2471320</v>
      </c>
      <c r="C26" s="12">
        <v>3194000</v>
      </c>
      <c r="D26" s="13">
        <f t="shared" si="0"/>
        <v>-722680</v>
      </c>
      <c r="E26" s="14">
        <f t="shared" si="1"/>
        <v>-22.63</v>
      </c>
    </row>
    <row r="27" spans="1:5" s="15" customFormat="1" ht="14.25" customHeight="1">
      <c r="A27" s="11" t="s">
        <v>31</v>
      </c>
      <c r="B27" s="12">
        <v>1007800</v>
      </c>
      <c r="C27" s="12">
        <v>1322000</v>
      </c>
      <c r="D27" s="13">
        <f t="shared" si="0"/>
        <v>-314200</v>
      </c>
      <c r="E27" s="14">
        <f t="shared" si="1"/>
        <v>-23.77</v>
      </c>
    </row>
    <row r="28" spans="1:5" s="15" customFormat="1" ht="14.2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186227784</v>
      </c>
      <c r="C30" s="7">
        <f>C7-C17</f>
        <v>166596000</v>
      </c>
      <c r="D30" s="8">
        <f t="shared" si="0"/>
        <v>19631784</v>
      </c>
      <c r="E30" s="9">
        <f t="shared" si="1"/>
        <v>11.78</v>
      </c>
    </row>
    <row r="31" spans="1:5" s="15" customFormat="1" ht="21.75" customHeight="1">
      <c r="A31" s="16" t="s">
        <v>35</v>
      </c>
      <c r="B31" s="7">
        <f>SUM(B32:B33)</f>
        <v>61167678</v>
      </c>
      <c r="C31" s="7">
        <f>SUM(C32:C33)</f>
        <v>49344000</v>
      </c>
      <c r="D31" s="8">
        <f t="shared" si="0"/>
        <v>11823678</v>
      </c>
      <c r="E31" s="9">
        <f t="shared" si="1"/>
        <v>23.96</v>
      </c>
    </row>
    <row r="32" spans="1:5" s="15" customFormat="1" ht="14.25" customHeight="1">
      <c r="A32" s="11" t="s">
        <v>36</v>
      </c>
      <c r="B32" s="12">
        <v>61167678</v>
      </c>
      <c r="C32" s="12">
        <v>49344000</v>
      </c>
      <c r="D32" s="13">
        <f t="shared" si="0"/>
        <v>11823678</v>
      </c>
      <c r="E32" s="14">
        <f t="shared" si="1"/>
        <v>23.96</v>
      </c>
    </row>
    <row r="33" spans="1:5" s="15" customFormat="1" ht="14.25" customHeight="1">
      <c r="A33" s="11" t="s">
        <v>37</v>
      </c>
      <c r="B33" s="12"/>
      <c r="C33" s="12"/>
      <c r="D33" s="13">
        <f t="shared" si="0"/>
        <v>0</v>
      </c>
      <c r="E33" s="14">
        <f t="shared" si="1"/>
        <v>0</v>
      </c>
    </row>
    <row r="34" spans="1:5" s="15" customFormat="1" ht="24.75" customHeight="1">
      <c r="A34" s="16" t="s">
        <v>4</v>
      </c>
      <c r="B34" s="7">
        <f>SUM(B35:B36)</f>
        <v>0</v>
      </c>
      <c r="C34" s="7">
        <f>SUM(C35:C36)</f>
        <v>0</v>
      </c>
      <c r="D34" s="8">
        <f t="shared" si="0"/>
        <v>0</v>
      </c>
      <c r="E34" s="9">
        <f t="shared" si="1"/>
        <v>0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/>
      <c r="C36" s="12"/>
      <c r="D36" s="13">
        <f t="shared" si="0"/>
        <v>0</v>
      </c>
      <c r="E36" s="14">
        <f t="shared" si="1"/>
        <v>0</v>
      </c>
    </row>
    <row r="37" spans="1:5" s="15" customFormat="1" ht="24.75" customHeight="1">
      <c r="A37" s="16" t="s">
        <v>40</v>
      </c>
      <c r="B37" s="7">
        <f>B31-B34</f>
        <v>61167678</v>
      </c>
      <c r="C37" s="7">
        <f>C31-C34</f>
        <v>49344000</v>
      </c>
      <c r="D37" s="8">
        <f t="shared" si="0"/>
        <v>11823678</v>
      </c>
      <c r="E37" s="9">
        <f t="shared" si="1"/>
        <v>23.96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247395462</v>
      </c>
      <c r="C44" s="21">
        <f>C30+C37+C38+C39</f>
        <v>215940000</v>
      </c>
      <c r="D44" s="22">
        <f>B44-C44</f>
        <v>31455462</v>
      </c>
      <c r="E44" s="23">
        <f>IF(C44=0,0,(D44/C44)*100)</f>
        <v>14.57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9" sqref="B9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5" t="s">
        <v>45</v>
      </c>
      <c r="B1" s="76"/>
      <c r="C1" s="76"/>
      <c r="D1" s="76"/>
      <c r="E1" s="76"/>
      <c r="F1" s="76"/>
    </row>
    <row r="2" spans="1:6" ht="27" customHeight="1">
      <c r="A2" s="77" t="s">
        <v>46</v>
      </c>
      <c r="B2" s="77"/>
      <c r="C2" s="77"/>
      <c r="D2" s="77"/>
      <c r="E2" s="77"/>
      <c r="F2" s="77"/>
    </row>
    <row r="3" spans="1:5" ht="10.5" customHeight="1">
      <c r="A3" s="78"/>
      <c r="B3" s="78"/>
      <c r="C3" s="78"/>
      <c r="D3" s="78"/>
      <c r="E3" s="78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31894055411.87</v>
      </c>
      <c r="C6" s="34">
        <f>ROUND(IF(B$6&gt;0,(B6/B$6)*100,0),2)</f>
        <v>100</v>
      </c>
      <c r="D6" s="35" t="s">
        <v>49</v>
      </c>
      <c r="E6" s="34">
        <f>SUM(E7,E13,E17,E21)</f>
        <v>3125319</v>
      </c>
      <c r="F6" s="36">
        <f aca="true" t="shared" si="0" ref="F6:F11">ROUND(IF(E$47&gt;0,(E6/E$47)*100,0),2)</f>
        <v>0.01</v>
      </c>
    </row>
    <row r="7" spans="1:6" s="37" customFormat="1" ht="15" customHeight="1">
      <c r="A7" s="38" t="s">
        <v>50</v>
      </c>
      <c r="B7" s="39">
        <f>SUM(B8:B13)</f>
        <v>9556606342.87</v>
      </c>
      <c r="C7" s="39">
        <f>ROUND(IF(B$6&gt;0,(B7/B$6)*100,0),2)</f>
        <v>29.96</v>
      </c>
      <c r="D7" s="40" t="s">
        <v>51</v>
      </c>
      <c r="E7" s="39">
        <f>SUM(E8:E11)</f>
        <v>8075</v>
      </c>
      <c r="F7" s="41">
        <f t="shared" si="0"/>
        <v>0</v>
      </c>
    </row>
    <row r="8" spans="1:6" s="47" customFormat="1" ht="15" customHeight="1">
      <c r="A8" s="42" t="s">
        <v>52</v>
      </c>
      <c r="B8" s="43">
        <v>6022774170.87</v>
      </c>
      <c r="C8" s="44">
        <f>IF(B$6=0,0,(B8/B$6)*100)</f>
        <v>18.88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8075</v>
      </c>
      <c r="F9" s="46">
        <f t="shared" si="0"/>
        <v>0</v>
      </c>
    </row>
    <row r="10" spans="1:6" s="47" customFormat="1" ht="15" customHeight="1">
      <c r="A10" s="48" t="s">
        <v>56</v>
      </c>
      <c r="B10" s="43">
        <v>227869957</v>
      </c>
      <c r="C10" s="44">
        <f t="shared" si="1"/>
        <v>0.71</v>
      </c>
      <c r="D10" s="45" t="s">
        <v>57</v>
      </c>
      <c r="E10" s="43"/>
      <c r="F10" s="46">
        <f t="shared" si="0"/>
        <v>0</v>
      </c>
    </row>
    <row r="11" spans="1:6" s="47" customFormat="1" ht="15" customHeight="1">
      <c r="A11" s="48" t="s">
        <v>58</v>
      </c>
      <c r="B11" s="43"/>
      <c r="C11" s="44">
        <f t="shared" si="1"/>
        <v>0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/>
      <c r="C12" s="44">
        <f t="shared" si="1"/>
        <v>0</v>
      </c>
      <c r="D12" s="49"/>
      <c r="E12" s="44"/>
      <c r="F12" s="46"/>
    </row>
    <row r="13" spans="1:6" s="47" customFormat="1" ht="15" customHeight="1">
      <c r="A13" s="48" t="s">
        <v>61</v>
      </c>
      <c r="B13" s="43">
        <v>3305962215</v>
      </c>
      <c r="C13" s="44">
        <f t="shared" si="1"/>
        <v>10.37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22335332253</v>
      </c>
      <c r="C14" s="39">
        <f t="shared" si="1"/>
        <v>70.03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3117244</v>
      </c>
      <c r="F17" s="41">
        <f>ROUND(IF(E$47&gt;0,(E17/E$47)*100,0),2)</f>
        <v>0.01</v>
      </c>
    </row>
    <row r="18" spans="1:6" s="47" customFormat="1" ht="15" customHeight="1">
      <c r="A18" s="48" t="s">
        <v>70</v>
      </c>
      <c r="B18" s="43">
        <v>22332215009</v>
      </c>
      <c r="C18" s="44">
        <f t="shared" si="2"/>
        <v>70.02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3117244</v>
      </c>
      <c r="F19" s="46">
        <f>ROUND(IF(E$47&gt;0,(E19/E$47)*100,0),2)</f>
        <v>0.01</v>
      </c>
    </row>
    <row r="20" spans="1:6" s="47" customFormat="1" ht="15" customHeight="1">
      <c r="A20" s="48" t="s">
        <v>74</v>
      </c>
      <c r="B20" s="43">
        <v>3117244</v>
      </c>
      <c r="C20" s="44">
        <f t="shared" si="2"/>
        <v>0.01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2008169</v>
      </c>
      <c r="C21" s="39">
        <f t="shared" si="2"/>
        <v>0.01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/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/>
      <c r="C24" s="44">
        <f t="shared" si="2"/>
        <v>0</v>
      </c>
      <c r="D24" s="40"/>
      <c r="E24" s="44"/>
      <c r="F24" s="41"/>
    </row>
    <row r="25" spans="1:6" s="47" customFormat="1" ht="15" customHeight="1">
      <c r="A25" s="48" t="s">
        <v>81</v>
      </c>
      <c r="B25" s="43">
        <v>1674165</v>
      </c>
      <c r="C25" s="44">
        <f t="shared" si="2"/>
        <v>0.01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116417</v>
      </c>
      <c r="C26" s="44">
        <f t="shared" si="2"/>
        <v>0</v>
      </c>
      <c r="D26" s="52" t="s">
        <v>83</v>
      </c>
      <c r="E26" s="39">
        <f>E27+E30+E34+E38</f>
        <v>31890930092.87</v>
      </c>
      <c r="F26" s="41">
        <f>ROUND(IF(E$47&gt;0,(E26/E$47)*100,0),2)</f>
        <v>99.99</v>
      </c>
    </row>
    <row r="27" spans="1:6" s="47" customFormat="1" ht="15" customHeight="1">
      <c r="A27" s="48" t="s">
        <v>84</v>
      </c>
      <c r="B27" s="43">
        <v>217587</v>
      </c>
      <c r="C27" s="44">
        <f t="shared" si="2"/>
        <v>0</v>
      </c>
      <c r="D27" s="40" t="s">
        <v>85</v>
      </c>
      <c r="E27" s="53">
        <f>SUM(E28)</f>
        <v>28828946648.02</v>
      </c>
      <c r="F27" s="41">
        <f>ROUND(IF(E$47&gt;0,(E27/E$47)*100,0),2)</f>
        <v>90.39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28828946648.02</v>
      </c>
      <c r="F28" s="46">
        <f>ROUND(IF(E$47&gt;0,(E28/E$47)*100,0),2)</f>
        <v>90.39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1193952939.02</v>
      </c>
      <c r="F30" s="41">
        <f>ROUND(IF(E$47&gt;0,(E30/E$47)*100,0),2)</f>
        <v>3.74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/>
      <c r="F31" s="46">
        <f>ROUND(IF(E$47&gt;0,(E31/E$47)*100,0),2)</f>
        <v>0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1193952939.02</v>
      </c>
      <c r="F32" s="46">
        <f>ROUND(IF(E$47&gt;0,(E32/E$47)*100,0),2)</f>
        <v>3.74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1868030505.83</v>
      </c>
      <c r="F34" s="41">
        <f>ROUND(IF(E$47&gt;0,(E34/E$47)*100,0),2)</f>
        <v>5.86</v>
      </c>
    </row>
    <row r="35" spans="1:6" s="47" customFormat="1" ht="15" customHeight="1">
      <c r="A35" s="50" t="s">
        <v>98</v>
      </c>
      <c r="B35" s="39">
        <f>SUM(B36)</f>
        <v>108647</v>
      </c>
      <c r="C35" s="39">
        <f t="shared" si="2"/>
        <v>0</v>
      </c>
      <c r="D35" s="45" t="s">
        <v>99</v>
      </c>
      <c r="E35" s="43">
        <v>1868030505.83</v>
      </c>
      <c r="F35" s="46">
        <f>ROUND(IF(E$47&gt;0,(E35/E$47)*100,0),2)</f>
        <v>5.86</v>
      </c>
    </row>
    <row r="36" spans="1:6" s="47" customFormat="1" ht="15" customHeight="1">
      <c r="A36" s="48" t="s">
        <v>100</v>
      </c>
      <c r="B36" s="43">
        <v>108647</v>
      </c>
      <c r="C36" s="44">
        <f t="shared" si="2"/>
        <v>0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0</v>
      </c>
      <c r="C39" s="39">
        <f t="shared" si="2"/>
        <v>0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/>
      <c r="C41" s="44">
        <f t="shared" si="2"/>
        <v>0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31894055411.87</v>
      </c>
      <c r="C47" s="59">
        <f>IF(B$6&gt;0,(B47/B$6)*100,0)</f>
        <v>100</v>
      </c>
      <c r="D47" s="58" t="s">
        <v>115</v>
      </c>
      <c r="E47" s="59">
        <f>E6+E26</f>
        <v>31894055411.87</v>
      </c>
      <c r="F47" s="60">
        <f>IF(E$47&gt;0,(E47/E$47)*100,0)</f>
        <v>100</v>
      </c>
    </row>
    <row r="48" spans="1:6" s="47" customFormat="1" ht="17.25" customHeight="1">
      <c r="A48" s="79"/>
      <c r="B48" s="80"/>
      <c r="C48" s="81"/>
      <c r="D48" s="81"/>
      <c r="E48" s="61"/>
      <c r="F48" s="62"/>
    </row>
    <row r="49" spans="5:6" s="47" customFormat="1" ht="14.25">
      <c r="E49" s="62"/>
      <c r="F49" s="63"/>
    </row>
    <row r="50" s="47" customFormat="1" ht="14.25"/>
    <row r="51" s="47" customFormat="1" ht="14.25"/>
    <row r="52" s="47" customFormat="1" ht="14.25"/>
    <row r="53" s="47" customFormat="1" ht="14.25">
      <c r="D53" s="64"/>
    </row>
    <row r="54" s="47" customFormat="1" ht="14.25">
      <c r="D54" s="64"/>
    </row>
    <row r="55" s="47" customFormat="1" ht="14.25">
      <c r="D55" s="62"/>
    </row>
    <row r="56" s="47" customFormat="1" ht="14.25">
      <c r="D56" s="62"/>
    </row>
    <row r="57" s="47" customFormat="1" ht="14.25">
      <c r="D57" s="64"/>
    </row>
    <row r="58" s="47" customFormat="1" ht="14.25">
      <c r="D58" s="62"/>
    </row>
    <row r="59" s="47" customFormat="1" ht="14.25">
      <c r="D59" s="62"/>
    </row>
    <row r="60" s="47" customFormat="1" ht="14.25">
      <c r="D60" s="62"/>
    </row>
    <row r="61" s="47" customFormat="1" ht="14.25">
      <c r="D61" s="64"/>
    </row>
    <row r="62" spans="4:6" ht="16.5">
      <c r="D62" s="62"/>
      <c r="F62" s="47"/>
    </row>
    <row r="63" spans="4:6" ht="16.5">
      <c r="D63" s="62"/>
      <c r="F63" s="47"/>
    </row>
    <row r="64" ht="16.5">
      <c r="D64" s="62"/>
    </row>
    <row r="65" ht="16.5">
      <c r="D65" s="64"/>
    </row>
    <row r="66" ht="16.5">
      <c r="D66" s="62"/>
    </row>
    <row r="67" ht="16.5">
      <c r="D67" s="62"/>
    </row>
    <row r="68" ht="16.5">
      <c r="D68" s="65"/>
    </row>
    <row r="69" ht="16.5">
      <c r="D69" s="65"/>
    </row>
    <row r="70" ht="16.5">
      <c r="D70" s="65"/>
    </row>
    <row r="71" ht="16.5">
      <c r="D71" s="65"/>
    </row>
    <row r="72" ht="16.5">
      <c r="D72" s="65"/>
    </row>
    <row r="73" ht="16.5">
      <c r="D73" s="65"/>
    </row>
    <row r="74" ht="16.5">
      <c r="D74" s="65"/>
    </row>
    <row r="75" ht="16.5">
      <c r="D75" s="65"/>
    </row>
    <row r="76" ht="16.5">
      <c r="D76" s="65"/>
    </row>
  </sheetData>
  <mergeCells count="5">
    <mergeCell ref="A1:F1"/>
    <mergeCell ref="A2:F2"/>
    <mergeCell ref="A3:E3"/>
    <mergeCell ref="A48:B48"/>
    <mergeCell ref="C48:D48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2008-08-25T07:25:21Z</dcterms:created>
  <dcterms:modified xsi:type="dcterms:W3CDTF">2008-09-01T03:29:28Z</dcterms:modified>
  <cp:category/>
  <cp:version/>
  <cp:contentType/>
  <cp:contentStatus/>
</cp:coreProperties>
</file>