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<sst xmlns="http://schemas.openxmlformats.org/spreadsheetml/2006/main" count="124" uniqueCount="117">
  <si>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</si>
  <si>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</si>
  <si>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</si>
  <si>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</si>
  <si>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</si>
  <si>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國立臺灣大學附設醫院作業基金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</si>
  <si>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</si>
  <si>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</si>
  <si>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</si>
  <si>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</si>
  <si>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</si>
  <si>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</si>
  <si>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</si>
  <si>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</si>
  <si>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</si>
  <si>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</si>
  <si>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</si>
  <si>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</si>
  <si>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</si>
  <si>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</si>
  <si>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</si>
  <si>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</si>
  <si>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</si>
  <si>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</si>
  <si>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</si>
  <si>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</si>
  <si>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</si>
  <si>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</si>
  <si>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</si>
  <si>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</si>
  <si>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</si>
  <si>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</si>
  <si>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</si>
  <si>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</si>
  <si>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</si>
  <si>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</si>
  <si>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</si>
  <si>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</si>
  <si>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</si>
  <si>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</si>
  <si>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</si>
  <si>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</si>
  <si>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</si>
  <si>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</si>
  <si>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</si>
  <si>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國立臺灣大學附設醫院作業基金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</si>
  <si>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</si>
  <si>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</si>
  <si>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</si>
  <si>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</si>
  <si>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</si>
  <si>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</si>
  <si>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</si>
  <si>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</si>
  <si>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</si>
  <si>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</si>
  <si>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</si>
  <si>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</si>
  <si>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</si>
  <si>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</si>
  <si>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</si>
  <si>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</si>
  <si>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</si>
  <si>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</si>
  <si>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</si>
  <si>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</si>
  <si>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</si>
  <si>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</si>
  <si>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</si>
  <si>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</si>
  <si>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</si>
  <si>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</si>
  <si>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</si>
  <si>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</si>
  <si>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</si>
  <si>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</si>
  <si>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</si>
  <si>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</si>
  <si>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</si>
  <si>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</si>
  <si>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</si>
  <si>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</si>
  <si>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</si>
  <si>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</si>
  <si>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</si>
  <si>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</si>
  <si>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</si>
  <si>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</si>
  <si>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</si>
  <si>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</si>
  <si>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</si>
  <si>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</si>
  <si>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</si>
  <si>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</si>
  <si>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</si>
  <si>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</si>
  <si>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</si>
  <si>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</si>
  <si>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</si>
  <si>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</si>
  <si>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</si>
  <si>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</si>
  <si>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</si>
  <si>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</si>
  <si>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</si>
  <si>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</si>
  <si>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</si>
  <si>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</si>
  <si>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</si>
  <si>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</si>
  <si>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</si>
  <si>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</si>
  <si>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</si>
  <si>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</si>
  <si>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</si>
  <si>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</si>
  <si>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80,907,984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</si>
</sst>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9" sqref="B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9225247664</v>
      </c>
      <c r="C7" s="7">
        <f>SUM(C8:C16)</f>
        <v>8713085000</v>
      </c>
      <c r="D7" s="8">
        <f aca="true" t="shared" si="0" ref="D7:D39">B7-C7</f>
        <v>512162664</v>
      </c>
      <c r="E7" s="9">
        <f aca="true" t="shared" si="1" ref="E7:E39">IF(C7=0,0,(D7/C7)*100)</f>
        <v>5.88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>
        <v>8794255506</v>
      </c>
      <c r="C13" s="12">
        <v>8181691000</v>
      </c>
      <c r="D13" s="13">
        <f t="shared" si="0"/>
        <v>612564506</v>
      </c>
      <c r="E13" s="14">
        <f t="shared" si="1"/>
        <v>7.49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430992158</v>
      </c>
      <c r="C16" s="12">
        <v>531394000</v>
      </c>
      <c r="D16" s="13">
        <f t="shared" si="0"/>
        <v>-100401842</v>
      </c>
      <c r="E16" s="14">
        <f t="shared" si="1"/>
        <v>-18.89</v>
      </c>
    </row>
    <row r="17" spans="1:5" s="15" customFormat="1" ht="24.75" customHeight="1">
      <c r="A17" s="16" t="s">
        <v>3</v>
      </c>
      <c r="B17" s="7">
        <f>SUM(B18:B29)</f>
        <v>8576187158</v>
      </c>
      <c r="C17" s="7">
        <f>SUM(C18:C29)</f>
        <v>8462693000</v>
      </c>
      <c r="D17" s="8">
        <f t="shared" si="0"/>
        <v>113494158</v>
      </c>
      <c r="E17" s="9">
        <f t="shared" si="1"/>
        <v>1.34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>
        <v>880963738</v>
      </c>
      <c r="C20" s="12">
        <v>932845000</v>
      </c>
      <c r="D20" s="13">
        <f t="shared" si="0"/>
        <v>-51881262</v>
      </c>
      <c r="E20" s="14">
        <f t="shared" si="1"/>
        <v>-5.56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>
        <v>7180543221</v>
      </c>
      <c r="C23" s="12">
        <v>6998312000</v>
      </c>
      <c r="D23" s="13">
        <f t="shared" si="0"/>
        <v>182231221</v>
      </c>
      <c r="E23" s="14">
        <f t="shared" si="1"/>
        <v>2.6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4595928</v>
      </c>
      <c r="C25" s="12">
        <v>5131000</v>
      </c>
      <c r="D25" s="13">
        <f t="shared" si="0"/>
        <v>-535072</v>
      </c>
      <c r="E25" s="14">
        <f t="shared" si="1"/>
        <v>-10.43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510084271</v>
      </c>
      <c r="C27" s="12">
        <v>526405000</v>
      </c>
      <c r="D27" s="13">
        <f t="shared" si="0"/>
        <v>-16320729</v>
      </c>
      <c r="E27" s="14">
        <f t="shared" si="1"/>
        <v>-3.1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649060506</v>
      </c>
      <c r="C30" s="7">
        <f>C7-C17</f>
        <v>250392000</v>
      </c>
      <c r="D30" s="8">
        <f t="shared" si="0"/>
        <v>398668506</v>
      </c>
      <c r="E30" s="9">
        <f t="shared" si="1"/>
        <v>159.22</v>
      </c>
    </row>
    <row r="31" spans="1:5" s="15" customFormat="1" ht="21.75" customHeight="1">
      <c r="A31" s="16" t="s">
        <v>35</v>
      </c>
      <c r="B31" s="7">
        <f>SUM(B32:B33)</f>
        <v>282904946</v>
      </c>
      <c r="C31" s="7">
        <f>SUM(C32:C33)</f>
        <v>272923000</v>
      </c>
      <c r="D31" s="8">
        <f t="shared" si="0"/>
        <v>9981946</v>
      </c>
      <c r="E31" s="9">
        <f t="shared" si="1"/>
        <v>3.66</v>
      </c>
    </row>
    <row r="32" spans="1:5" s="15" customFormat="1" ht="14.25" customHeight="1">
      <c r="A32" s="11" t="s">
        <v>36</v>
      </c>
      <c r="B32" s="12">
        <v>114241479</v>
      </c>
      <c r="C32" s="12">
        <v>93944000</v>
      </c>
      <c r="D32" s="13">
        <f t="shared" si="0"/>
        <v>20297479</v>
      </c>
      <c r="E32" s="14">
        <f t="shared" si="1"/>
        <v>21.61</v>
      </c>
    </row>
    <row r="33" spans="1:5" s="15" customFormat="1" ht="14.25" customHeight="1">
      <c r="A33" s="11" t="s">
        <v>37</v>
      </c>
      <c r="B33" s="12">
        <v>168663467</v>
      </c>
      <c r="C33" s="12">
        <v>178979000</v>
      </c>
      <c r="D33" s="13">
        <f t="shared" si="0"/>
        <v>-10315533</v>
      </c>
      <c r="E33" s="14">
        <f t="shared" si="1"/>
        <v>-5.76</v>
      </c>
    </row>
    <row r="34" spans="1:5" s="15" customFormat="1" ht="24.75" customHeight="1">
      <c r="A34" s="16" t="s">
        <v>4</v>
      </c>
      <c r="B34" s="7">
        <f>SUM(B35:B36)</f>
        <v>46206564</v>
      </c>
      <c r="C34" s="7">
        <f>SUM(C35:C36)</f>
        <v>48380000</v>
      </c>
      <c r="D34" s="8">
        <f t="shared" si="0"/>
        <v>-2173436</v>
      </c>
      <c r="E34" s="9">
        <f t="shared" si="1"/>
        <v>-4.49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46206564</v>
      </c>
      <c r="C36" s="12">
        <v>48380000</v>
      </c>
      <c r="D36" s="13">
        <f t="shared" si="0"/>
        <v>-2173436</v>
      </c>
      <c r="E36" s="14">
        <f t="shared" si="1"/>
        <v>-4.49</v>
      </c>
    </row>
    <row r="37" spans="1:5" s="15" customFormat="1" ht="24.75" customHeight="1">
      <c r="A37" s="16" t="s">
        <v>40</v>
      </c>
      <c r="B37" s="7">
        <f>B31-B34</f>
        <v>236698382</v>
      </c>
      <c r="C37" s="7">
        <f>C31-C34</f>
        <v>224543000</v>
      </c>
      <c r="D37" s="8">
        <f t="shared" si="0"/>
        <v>12155382</v>
      </c>
      <c r="E37" s="9">
        <f t="shared" si="1"/>
        <v>5.41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885758888</v>
      </c>
      <c r="C44" s="21">
        <f>C30+C37+C38+C39</f>
        <v>474935000</v>
      </c>
      <c r="D44" s="22">
        <f>B44-C44</f>
        <v>410823888</v>
      </c>
      <c r="E44" s="23">
        <f>IF(C44=0,0,(D44/C44)*100)</f>
        <v>86.5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9" sqref="B9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33922413700.48</v>
      </c>
      <c r="C6" s="34">
        <f>ROUND(IF(B$6&gt;0,(B6/B$6)*100,0),2)</f>
        <v>100</v>
      </c>
      <c r="D6" s="35" t="s">
        <v>49</v>
      </c>
      <c r="E6" s="34">
        <f>SUM(E7,E13,E17,E21)</f>
        <v>5214359495</v>
      </c>
      <c r="F6" s="36">
        <f aca="true" t="shared" si="0" ref="F6:F11">ROUND(IF(E$47&gt;0,(E6/E$47)*100,0),2)</f>
        <v>15.37</v>
      </c>
    </row>
    <row r="7" spans="1:6" s="37" customFormat="1" ht="15" customHeight="1">
      <c r="A7" s="38" t="s">
        <v>50</v>
      </c>
      <c r="B7" s="39">
        <f>SUM(B8:B13)</f>
        <v>16012290092.48</v>
      </c>
      <c r="C7" s="39">
        <f>ROUND(IF(B$6&gt;0,(B7/B$6)*100,0),2)</f>
        <v>47.2</v>
      </c>
      <c r="D7" s="40" t="s">
        <v>51</v>
      </c>
      <c r="E7" s="39">
        <f>SUM(E8:E11)</f>
        <v>1816662785</v>
      </c>
      <c r="F7" s="41">
        <f t="shared" si="0"/>
        <v>5.36</v>
      </c>
    </row>
    <row r="8" spans="1:6" s="47" customFormat="1" ht="15" customHeight="1">
      <c r="A8" s="42" t="s">
        <v>52</v>
      </c>
      <c r="B8" s="43">
        <v>12273395201.48</v>
      </c>
      <c r="C8" s="44">
        <f>IF(B$6=0,0,(B8/B$6)*100)</f>
        <v>36.18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1782270796</v>
      </c>
      <c r="F9" s="46">
        <f t="shared" si="0"/>
        <v>5.25</v>
      </c>
    </row>
    <row r="10" spans="1:6" s="47" customFormat="1" ht="15" customHeight="1">
      <c r="A10" s="48" t="s">
        <v>56</v>
      </c>
      <c r="B10" s="43">
        <v>2953553473</v>
      </c>
      <c r="C10" s="44">
        <f t="shared" si="1"/>
        <v>8.71</v>
      </c>
      <c r="D10" s="45" t="s">
        <v>57</v>
      </c>
      <c r="E10" s="43">
        <v>34391989</v>
      </c>
      <c r="F10" s="46">
        <f t="shared" si="0"/>
        <v>0.1</v>
      </c>
    </row>
    <row r="11" spans="1:6" s="47" customFormat="1" ht="15" customHeight="1">
      <c r="A11" s="48" t="s">
        <v>58</v>
      </c>
      <c r="B11" s="43">
        <v>410955685</v>
      </c>
      <c r="C11" s="44">
        <f t="shared" si="1"/>
        <v>1.21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352605160</v>
      </c>
      <c r="C12" s="44">
        <f t="shared" si="1"/>
        <v>1.04</v>
      </c>
      <c r="D12" s="49"/>
      <c r="E12" s="44"/>
      <c r="F12" s="46"/>
    </row>
    <row r="13" spans="1:6" s="47" customFormat="1" ht="15" customHeight="1">
      <c r="A13" s="48" t="s">
        <v>61</v>
      </c>
      <c r="B13" s="43">
        <v>21780573</v>
      </c>
      <c r="C13" s="44">
        <f t="shared" si="1"/>
        <v>0.06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620962193</v>
      </c>
      <c r="C14" s="39">
        <f t="shared" si="1"/>
        <v>1.83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3397696710</v>
      </c>
      <c r="F17" s="41">
        <f>ROUND(IF(E$47&gt;0,(E17/E$47)*100,0),2)</f>
        <v>10.02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3397696710</v>
      </c>
      <c r="F19" s="46">
        <f>ROUND(IF(E$47&gt;0,(E19/E$47)*100,0),2)</f>
        <v>10.02</v>
      </c>
    </row>
    <row r="20" spans="1:6" s="47" customFormat="1" ht="15" customHeight="1">
      <c r="A20" s="48" t="s">
        <v>74</v>
      </c>
      <c r="B20" s="43">
        <v>620962193</v>
      </c>
      <c r="C20" s="44">
        <f t="shared" si="2"/>
        <v>1.83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16381643423</v>
      </c>
      <c r="C21" s="39">
        <f t="shared" si="2"/>
        <v>48.29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1834877</v>
      </c>
      <c r="C23" s="44">
        <f t="shared" si="2"/>
        <v>0.01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10346946026</v>
      </c>
      <c r="C24" s="44">
        <f t="shared" si="2"/>
        <v>30.5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1840834001</v>
      </c>
      <c r="C25" s="44">
        <f t="shared" si="2"/>
        <v>5.43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13984125</v>
      </c>
      <c r="C26" s="44">
        <f t="shared" si="2"/>
        <v>0.04</v>
      </c>
      <c r="D26" s="52" t="s">
        <v>83</v>
      </c>
      <c r="E26" s="39">
        <f>E27+E30+E34+E38</f>
        <v>28708054205.48</v>
      </c>
      <c r="F26" s="41">
        <f>ROUND(IF(E$47&gt;0,(E26/E$47)*100,0),2)</f>
        <v>84.63</v>
      </c>
    </row>
    <row r="27" spans="1:6" s="47" customFormat="1" ht="15" customHeight="1">
      <c r="A27" s="48" t="s">
        <v>84</v>
      </c>
      <c r="B27" s="43">
        <v>142286757</v>
      </c>
      <c r="C27" s="44">
        <f t="shared" si="2"/>
        <v>0.42</v>
      </c>
      <c r="D27" s="40" t="s">
        <v>85</v>
      </c>
      <c r="E27" s="53">
        <f>SUM(E28)</f>
        <v>23072555370.91</v>
      </c>
      <c r="F27" s="41">
        <f>ROUND(IF(E$47&gt;0,(E27/E$47)*100,0),2)</f>
        <v>68.02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23072555370.91</v>
      </c>
      <c r="F28" s="46">
        <f>ROUND(IF(E$47&gt;0,(E28/E$47)*100,0),2)</f>
        <v>68.02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4035757637</v>
      </c>
      <c r="C30" s="44">
        <f t="shared" si="2"/>
        <v>11.9</v>
      </c>
      <c r="D30" s="40" t="s">
        <v>90</v>
      </c>
      <c r="E30" s="39">
        <f>SUM(E31:E32)</f>
        <v>1579099013.03</v>
      </c>
      <c r="F30" s="41">
        <f>ROUND(IF(E$47&gt;0,(E30/E$47)*100,0),2)</f>
        <v>4.66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1579099013.03</v>
      </c>
      <c r="F31" s="46">
        <f>ROUND(IF(E$47&gt;0,(E31/E$47)*100,0),2)</f>
        <v>4.66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4056399821.54</v>
      </c>
      <c r="F34" s="41">
        <f>ROUND(IF(E$47&gt;0,(E34/E$47)*100,0),2)</f>
        <v>11.96</v>
      </c>
    </row>
    <row r="35" spans="1:6" s="47" customFormat="1" ht="15" customHeight="1">
      <c r="A35" s="50" t="s">
        <v>98</v>
      </c>
      <c r="B35" s="39">
        <f>SUM(B36)</f>
        <v>28759956</v>
      </c>
      <c r="C35" s="39">
        <f t="shared" si="2"/>
        <v>0.08</v>
      </c>
      <c r="D35" s="45" t="s">
        <v>99</v>
      </c>
      <c r="E35" s="43">
        <v>4056399821.54</v>
      </c>
      <c r="F35" s="46">
        <f>ROUND(IF(E$47&gt;0,(E35/E$47)*100,0),2)</f>
        <v>11.96</v>
      </c>
    </row>
    <row r="36" spans="1:6" s="47" customFormat="1" ht="15" customHeight="1">
      <c r="A36" s="48" t="s">
        <v>100</v>
      </c>
      <c r="B36" s="43">
        <v>28759956</v>
      </c>
      <c r="C36" s="44">
        <f t="shared" si="2"/>
        <v>0.08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878758036</v>
      </c>
      <c r="C39" s="39">
        <f t="shared" si="2"/>
        <v>2.59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878758036</v>
      </c>
      <c r="C41" s="44">
        <f t="shared" si="2"/>
        <v>2.59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33922413700.48</v>
      </c>
      <c r="C47" s="59">
        <f>IF(B$6&gt;0,(B47/B$6)*100,0)</f>
        <v>100</v>
      </c>
      <c r="D47" s="58" t="s">
        <v>115</v>
      </c>
      <c r="E47" s="59">
        <f>E6+E26</f>
        <v>33922413700.48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2008-08-25T07:28:32Z</dcterms:created>
  <dcterms:modified xsi:type="dcterms:W3CDTF">2008-09-01T03:30:47Z</dcterms:modified>
  <cp:category/>
  <cp:version/>
  <cp:contentType/>
  <cp:contentStatus/>
</cp:coreProperties>
</file>