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'收支餘絀綜計表'!$A$1:$M$54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<sst xmlns="http://schemas.openxmlformats.org/spreadsheetml/2006/main" count="345" uniqueCount="248">
  <si>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</si>
  <si>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</si>
  <si>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</si>
  <si>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</si>
  <si>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</si>
  <si>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</si>
  <si>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</si>
  <si>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</si>
  <si>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</si>
  <si>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</si>
  <si>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</si>
  <si>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</si>
  <si>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</si>
  <si>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</si>
  <si>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</si>
  <si>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</si>
  <si>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</si>
  <si>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</si>
  <si>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</si>
  <si>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</si>
  <si>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</si>
  <si>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</si>
  <si>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</si>
  <si>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</si>
  <si>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</si>
  <si>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</si>
  <si>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</si>
  <si>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</si>
  <si>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</si>
  <si>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</si>
  <si>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</si>
  <si>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</si>
  <si>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</si>
  <si>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</si>
  <si>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</si>
  <si>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水資源作業基金</t>
  </si>
  <si>
    <t>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</si>
  <si>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</si>
  <si>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</si>
  <si>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</si>
  <si>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</si>
  <si>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</si>
  <si>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</si>
  <si>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</si>
  <si>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</si>
  <si>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</si>
  <si>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</si>
  <si>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</si>
  <si>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</si>
  <si>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</si>
  <si>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</si>
  <si>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</si>
  <si>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</si>
  <si>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</si>
  <si>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</si>
  <si>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</si>
  <si>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</si>
  <si>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</si>
  <si>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</si>
  <si>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</si>
  <si>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</si>
  <si>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</si>
  <si>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</si>
  <si>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</si>
  <si>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</si>
  <si>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</si>
  <si>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</si>
  <si>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</si>
  <si>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</si>
  <si>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</si>
  <si>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水資源作業基金餘絀撥補決算表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</si>
  <si>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</si>
  <si>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</si>
  <si>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</si>
  <si>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</si>
  <si>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</si>
  <si>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</si>
  <si>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</si>
  <si>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</si>
  <si>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</si>
  <si>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</si>
  <si>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</si>
  <si>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</si>
  <si>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</si>
  <si>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</si>
  <si>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</si>
  <si>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</si>
  <si>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</si>
  <si>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</si>
  <si>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</si>
  <si>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</si>
  <si>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</si>
  <si>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</si>
  <si>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</si>
  <si>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</si>
  <si>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</si>
  <si>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</si>
  <si>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</si>
  <si>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</si>
  <si>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</si>
  <si>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</si>
  <si>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</si>
  <si>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</si>
  <si>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水資源作業基金現金流量決算表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</si>
  <si>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</si>
  <si>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</si>
  <si>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</si>
  <si>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</si>
  <si>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</si>
  <si>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</si>
  <si>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</si>
  <si>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</si>
  <si>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</si>
  <si>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</si>
  <si>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</si>
  <si>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</si>
  <si>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</si>
  <si>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</si>
  <si>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</si>
  <si>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</si>
  <si>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</si>
  <si>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</si>
  <si>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</si>
  <si>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</si>
  <si>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</si>
  <si>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</si>
  <si>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</si>
  <si>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</si>
  <si>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</si>
  <si>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</si>
  <si>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</si>
  <si>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</si>
  <si>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</si>
  <si>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</si>
  <si>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</si>
  <si>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</si>
  <si>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</si>
  <si>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</si>
  <si>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</si>
  <si>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</si>
  <si>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</si>
  <si>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</si>
  <si>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</si>
  <si>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</si>
  <si>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</si>
  <si>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</si>
  <si>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</si>
  <si>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</si>
  <si>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</si>
  <si>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</si>
  <si>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</si>
  <si>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</si>
  <si>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</si>
  <si>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</si>
  <si>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</si>
  <si>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</si>
  <si>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</si>
  <si>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</si>
  <si>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</si>
  <si>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</si>
  <si>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</si>
  <si>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</si>
  <si>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</si>
  <si>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</si>
  <si>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</si>
  <si>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</si>
  <si>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</si>
  <si>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</si>
  <si>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</si>
  <si>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</si>
  <si>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</si>
  <si>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</si>
  <si>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</si>
  <si>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</si>
  <si>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</si>
  <si>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</si>
  <si>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</si>
  <si>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</si>
  <si>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</si>
  <si>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</si>
  <si>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</si>
  <si>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</si>
  <si>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</si>
  <si>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</si>
  <si>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</si>
  <si>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</si>
  <si>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</si>
  <si>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</si>
  <si>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</si>
  <si>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</si>
  <si>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</si>
  <si>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</si>
  <si>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</si>
  <si>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</si>
  <si>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</si>
  <si>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</si>
  <si>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</si>
  <si>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</si>
  <si>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</si>
  <si>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</si>
  <si>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</si>
  <si>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</si>
  <si>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</si>
  <si>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</si>
  <si>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</si>
  <si>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</si>
  <si>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</si>
  <si>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</si>
  <si>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</si>
  <si>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</si>
  <si>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</si>
  <si>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</si>
  <si>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</si>
  <si>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</si>
  <si>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</si>
  <si>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</si>
  <si>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</si>
  <si>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</si>
  <si>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</si>
  <si>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</si>
  <si>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水資源作業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</si>
  <si>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</si>
  <si>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</si>
  <si>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</si>
  <si>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</si>
  <si>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</si>
  <si>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</si>
  <si>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103,731,784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111,845,032</t>
    </r>
    <r>
      <rPr>
        <sz val="10"/>
        <rFont val="華康中明體"/>
        <family val="3"/>
      </rPr>
      <t>元。
　</t>
    </r>
    <r>
      <rPr>
        <sz val="10"/>
        <rFont val="Times New Roman"/>
        <family val="1"/>
      </rPr>
      <t xml:space="preserve"> 2.</t>
    </r>
    <r>
      <rPr>
        <sz val="10"/>
        <rFont val="華康中明體"/>
        <family val="3"/>
      </rPr>
      <t>上年度部分科目業經重分類。</t>
    </r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</si>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</sst>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9"/>
      <color indexed="12"/>
      <name val="華康粗明體"/>
      <family val="3"/>
    </font>
    <font>
      <sz val="10"/>
      <color indexed="12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3" fillId="0" borderId="0" xfId="19" applyFont="1">
      <alignment/>
      <protection/>
    </xf>
    <xf numFmtId="189" fontId="41" fillId="0" borderId="0" xfId="19" applyFont="1">
      <alignment/>
      <protection/>
    </xf>
    <xf numFmtId="189" fontId="42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2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3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4" fontId="5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3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3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7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8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60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60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horizontal="right" vertical="center"/>
      <protection/>
    </xf>
    <xf numFmtId="0" fontId="63" fillId="0" borderId="0" xfId="22" applyFont="1" applyAlignment="1" applyProtection="1">
      <alignment vertical="center"/>
      <protection/>
    </xf>
    <xf numFmtId="41" fontId="64" fillId="0" borderId="0" xfId="24" applyFont="1" applyAlignment="1" applyProtection="1">
      <alignment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41" fontId="65" fillId="0" borderId="0" xfId="24" applyFont="1" applyAlignment="1" applyProtection="1">
      <alignment horizontal="centerContinuous" vertical="center"/>
      <protection/>
    </xf>
    <xf numFmtId="179" fontId="64" fillId="0" borderId="0" xfId="24" applyNumberFormat="1" applyFont="1" applyAlignment="1" applyProtection="1">
      <alignment horizontal="centerContinuous" vertical="center"/>
      <protection/>
    </xf>
    <xf numFmtId="180" fontId="64" fillId="0" borderId="0" xfId="24" applyNumberFormat="1" applyFont="1" applyAlignment="1" applyProtection="1" quotePrefix="1">
      <alignment horizontal="centerContinuous" vertical="center"/>
      <protection/>
    </xf>
    <xf numFmtId="0" fontId="66" fillId="0" borderId="0" xfId="22" applyFont="1" applyAlignment="1" applyProtection="1">
      <alignment horizontal="right"/>
      <protection/>
    </xf>
    <xf numFmtId="0" fontId="64" fillId="0" borderId="0" xfId="22" applyFont="1" applyAlignment="1" applyProtection="1">
      <alignment horizontal="right" vertical="center"/>
      <protection/>
    </xf>
    <xf numFmtId="0" fontId="67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8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8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8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8" fillId="3" borderId="17" xfId="22" applyFont="1" applyFill="1" applyBorder="1" applyAlignment="1" applyProtection="1">
      <alignment horizontal="left" vertical="center"/>
      <protection/>
    </xf>
    <xf numFmtId="0" fontId="69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60" fillId="0" borderId="5" xfId="22" applyFont="1" applyBorder="1" applyAlignment="1" applyProtection="1">
      <alignment horizontal="left" vertical="center"/>
      <protection/>
    </xf>
    <xf numFmtId="179" fontId="70" fillId="0" borderId="5" xfId="22" applyNumberFormat="1" applyFont="1" applyBorder="1" applyAlignment="1" applyProtection="1" quotePrefix="1">
      <alignment horizontal="center" vertical="center"/>
      <protection/>
    </xf>
    <xf numFmtId="179" fontId="70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70" fillId="3" borderId="0" xfId="22" applyFont="1" applyFill="1" applyBorder="1" applyAlignment="1" applyProtection="1" quotePrefix="1">
      <alignment horizontal="left" vertical="center"/>
      <protection/>
    </xf>
    <xf numFmtId="0" fontId="60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1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1" fillId="3" borderId="0" xfId="22" applyFont="1" applyFill="1" applyBorder="1" applyAlignment="1" applyProtection="1">
      <alignment vertical="center"/>
      <protection/>
    </xf>
    <xf numFmtId="0" fontId="71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3" fillId="0" borderId="0" xfId="22" applyFont="1" applyBorder="1" applyAlignment="1" applyProtection="1">
      <alignment vertical="center"/>
      <protection/>
    </xf>
    <xf numFmtId="184" fontId="52" fillId="0" borderId="5" xfId="22" applyNumberFormat="1" applyFont="1" applyBorder="1" applyAlignment="1" applyProtection="1">
      <alignment horizontal="right" vertical="center"/>
      <protection locked="0"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2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6" fillId="0" borderId="0" xfId="22" applyFont="1" applyAlignment="1" applyProtection="1">
      <alignment vertical="center"/>
      <protection/>
    </xf>
    <xf numFmtId="41" fontId="77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1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3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1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1" fillId="3" borderId="0" xfId="22" applyFont="1" applyFill="1" applyBorder="1" applyAlignment="1" applyProtection="1">
      <alignment/>
      <protection/>
    </xf>
    <xf numFmtId="0" fontId="71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80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4" fillId="0" borderId="0" xfId="22" applyFont="1" applyAlignment="1" applyProtection="1">
      <alignment horizontal="left"/>
      <protection/>
    </xf>
    <xf numFmtId="0" fontId="64" fillId="0" borderId="0" xfId="22" applyFont="1" applyAlignment="1">
      <alignment horizontal="right"/>
      <protection/>
    </xf>
    <xf numFmtId="0" fontId="81" fillId="3" borderId="0" xfId="22" applyFont="1" applyFill="1" applyAlignment="1" applyProtection="1">
      <alignment horizontal="left" vertical="center"/>
      <protection/>
    </xf>
    <xf numFmtId="41" fontId="64" fillId="3" borderId="0" xfId="24" applyFont="1" applyFill="1" applyAlignment="1" applyProtection="1">
      <alignment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41" fontId="65" fillId="3" borderId="0" xfId="24" applyFont="1" applyFill="1" applyAlignment="1" applyProtection="1">
      <alignment horizontal="centerContinuous" vertical="center"/>
      <protection/>
    </xf>
    <xf numFmtId="0" fontId="67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3" fillId="0" borderId="0" xfId="22" applyFont="1" applyAlignment="1">
      <alignment horizontal="right"/>
      <protection/>
    </xf>
    <xf numFmtId="0" fontId="8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8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71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3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3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85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5" fillId="3" borderId="5" xfId="22" applyFont="1" applyFill="1" applyBorder="1" applyAlignment="1" applyProtection="1">
      <alignment/>
      <protection/>
    </xf>
    <xf numFmtId="0" fontId="86" fillId="0" borderId="5" xfId="22" applyFont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1" fillId="0" borderId="7" xfId="22" applyFont="1" applyBorder="1" applyAlignment="1" applyProtection="1">
      <alignment/>
      <protection/>
    </xf>
    <xf numFmtId="0" fontId="71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1" fillId="0" borderId="0" xfId="22" applyFont="1" applyAlignment="1">
      <alignment vertical="center"/>
      <protection/>
    </xf>
    <xf numFmtId="0" fontId="57" fillId="0" borderId="0" xfId="22" applyFont="1" applyAlignment="1">
      <alignment vertical="center"/>
      <protection/>
    </xf>
    <xf numFmtId="179" fontId="73" fillId="0" borderId="0" xfId="22" applyNumberFormat="1" applyFont="1" applyAlignment="1">
      <alignment vertical="center"/>
      <protection/>
    </xf>
    <xf numFmtId="179" fontId="87" fillId="0" borderId="0" xfId="22" applyNumberFormat="1" applyFont="1" applyAlignment="1">
      <alignment vertical="center"/>
      <protection/>
    </xf>
    <xf numFmtId="180" fontId="73" fillId="0" borderId="0" xfId="22" applyNumberFormat="1" applyFont="1" applyAlignment="1">
      <alignment vertical="center"/>
      <protection/>
    </xf>
    <xf numFmtId="0" fontId="73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1" fillId="3" borderId="0" xfId="22" applyFont="1" applyFill="1" applyAlignment="1">
      <alignment vertical="center"/>
      <protection/>
    </xf>
    <xf numFmtId="0" fontId="5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1" fillId="0" borderId="0" xfId="22" applyFont="1">
      <alignment/>
      <protection/>
    </xf>
    <xf numFmtId="0" fontId="57" fillId="0" borderId="0" xfId="22" applyFont="1">
      <alignment/>
      <protection/>
    </xf>
    <xf numFmtId="179" fontId="73" fillId="0" borderId="0" xfId="22" applyNumberFormat="1" applyFont="1">
      <alignment/>
      <protection/>
    </xf>
    <xf numFmtId="179" fontId="87" fillId="0" borderId="0" xfId="22" applyNumberFormat="1" applyFont="1">
      <alignment/>
      <protection/>
    </xf>
    <xf numFmtId="180" fontId="73" fillId="0" borderId="0" xfId="22" applyNumberFormat="1" applyFont="1">
      <alignment/>
      <protection/>
    </xf>
    <xf numFmtId="0" fontId="73" fillId="0" borderId="0" xfId="22" applyFont="1">
      <alignment/>
      <protection/>
    </xf>
    <xf numFmtId="0" fontId="50" fillId="3" borderId="0" xfId="22" applyFont="1" applyFill="1">
      <alignment/>
      <protection/>
    </xf>
    <xf numFmtId="0" fontId="41" fillId="3" borderId="0" xfId="22" applyFont="1" applyFill="1">
      <alignment/>
      <protection/>
    </xf>
    <xf numFmtId="0" fontId="5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1"/>
  </sheetPr>
  <dimension ref="A1:M55"/>
  <sheetViews>
    <sheetView showGridLines="0" workbookViewId="0" topLeftCell="A1">
      <pane xSplit="4" ySplit="6" topLeftCell="E39" activePane="bottomRight" state="frozen"/>
      <selection pane="topLeft" activeCell="J5" sqref="J5"/>
      <selection pane="topRight" activeCell="J5" sqref="J5"/>
      <selection pane="bottomLeft" activeCell="J5" sqref="J5"/>
      <selection pane="bottomRight" activeCell="J5" sqref="J5"/>
    </sheetView>
  </sheetViews>
  <sheetFormatPr defaultColWidth="9.00390625" defaultRowHeight="16.5"/>
  <cols>
    <col min="1" max="1" width="2.25390625" style="86" customWidth="1"/>
    <col min="2" max="2" width="2.25390625" style="87" customWidth="1"/>
    <col min="3" max="3" width="19.875" style="91" customWidth="1"/>
    <col min="4" max="4" width="2.125" style="92" customWidth="1"/>
    <col min="5" max="5" width="24.00390625" style="90" customWidth="1"/>
    <col min="6" max="6" width="11.75390625" style="90" customWidth="1"/>
    <col min="7" max="7" width="24.00390625" style="90" customWidth="1"/>
    <col min="8" max="8" width="11.75390625" style="90" customWidth="1"/>
    <col min="9" max="10" width="25.125" style="90" customWidth="1"/>
    <col min="11" max="11" width="12.875" style="90" customWidth="1"/>
    <col min="12" max="12" width="25.125" style="90" customWidth="1"/>
    <col min="13" max="13" width="12.875" style="90" customWidth="1"/>
    <col min="14" max="16384" width="9.625" style="90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4638785000</v>
      </c>
      <c r="F7" s="41">
        <f>IF(E$7=0,0,E7/E$7*100)</f>
        <v>100</v>
      </c>
      <c r="G7" s="41">
        <f>SUM(G9:G17)</f>
        <v>7261004107</v>
      </c>
      <c r="H7" s="42">
        <f>IF(G$7=0,0,G7/G$7*100)</f>
        <v>100</v>
      </c>
      <c r="I7" s="43">
        <f>SUM(I9:I17)</f>
        <v>0</v>
      </c>
      <c r="J7" s="41">
        <f>SUM(J9:J17)</f>
        <v>7261004107</v>
      </c>
      <c r="K7" s="41">
        <f>IF(J$7=0,0,J7/J$7*100)</f>
        <v>100</v>
      </c>
      <c r="L7" s="43">
        <f>SUM(L9:L17)</f>
        <v>2622219107</v>
      </c>
      <c r="M7" s="44">
        <f>ABS(IF(E7=0,0,(L7/E7)*100))</f>
        <v>56.53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34713000</v>
      </c>
      <c r="F9" s="49">
        <f aca="true" t="shared" si="0" ref="F9:F17">IF(E$7=0,0,E9/E$7*100)</f>
        <v>0.75</v>
      </c>
      <c r="G9" s="55">
        <v>26907533</v>
      </c>
      <c r="H9" s="50">
        <f aca="true" t="shared" si="1" ref="H9:H17">IF(G$7=0,0,G9/G$7*100)</f>
        <v>0.37</v>
      </c>
      <c r="I9" s="56"/>
      <c r="J9" s="49">
        <f aca="true" t="shared" si="2" ref="J9:J17">G9+I9</f>
        <v>26907533</v>
      </c>
      <c r="K9" s="49">
        <f aca="true" t="shared" si="3" ref="K9:K17">IF(J$7=0,0,J9/J$7*100)</f>
        <v>0.37</v>
      </c>
      <c r="L9" s="51">
        <f aca="true" t="shared" si="4" ref="L9:L17">J9-E9</f>
        <v>-7805467</v>
      </c>
      <c r="M9" s="57">
        <f aca="true" t="shared" si="5" ref="M9:M17">ABS(IF(E9=0,0,(L9/E9)*100))</f>
        <v>22.49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3327260000</v>
      </c>
      <c r="F10" s="49">
        <f t="shared" si="0"/>
        <v>71.73</v>
      </c>
      <c r="G10" s="55">
        <v>5837488266</v>
      </c>
      <c r="H10" s="50">
        <f t="shared" si="1"/>
        <v>80.4</v>
      </c>
      <c r="I10" s="56"/>
      <c r="J10" s="49">
        <f t="shared" si="2"/>
        <v>5837488266</v>
      </c>
      <c r="K10" s="49">
        <f t="shared" si="3"/>
        <v>80.4</v>
      </c>
      <c r="L10" s="51">
        <f t="shared" si="4"/>
        <v>2510228266</v>
      </c>
      <c r="M10" s="57">
        <f t="shared" si="5"/>
        <v>75.44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38000000</v>
      </c>
      <c r="F12" s="49">
        <f t="shared" si="0"/>
        <v>0.82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-38000000</v>
      </c>
      <c r="M12" s="57">
        <f t="shared" si="5"/>
        <v>100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>
        <v>1103000000</v>
      </c>
      <c r="F15" s="49">
        <f t="shared" si="0"/>
        <v>23.78</v>
      </c>
      <c r="G15" s="55">
        <v>1270852843</v>
      </c>
      <c r="H15" s="50">
        <f t="shared" si="1"/>
        <v>17.5</v>
      </c>
      <c r="I15" s="56"/>
      <c r="J15" s="49">
        <f t="shared" si="2"/>
        <v>1270852843</v>
      </c>
      <c r="K15" s="49">
        <f t="shared" si="3"/>
        <v>17.5</v>
      </c>
      <c r="L15" s="51">
        <f t="shared" si="4"/>
        <v>167852843</v>
      </c>
      <c r="M15" s="57">
        <f t="shared" si="5"/>
        <v>15.22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135812000</v>
      </c>
      <c r="F17" s="49">
        <f t="shared" si="0"/>
        <v>2.93</v>
      </c>
      <c r="G17" s="55">
        <v>125755465</v>
      </c>
      <c r="H17" s="50">
        <f t="shared" si="1"/>
        <v>1.73</v>
      </c>
      <c r="I17" s="56"/>
      <c r="J17" s="49">
        <f t="shared" si="2"/>
        <v>125755465</v>
      </c>
      <c r="K17" s="49">
        <f t="shared" si="3"/>
        <v>1.73</v>
      </c>
      <c r="L17" s="51">
        <f t="shared" si="4"/>
        <v>-10056535</v>
      </c>
      <c r="M17" s="57">
        <f t="shared" si="5"/>
        <v>7.4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4096955000</v>
      </c>
      <c r="F19" s="41">
        <f>IF(E$7=0,0,E19/E$7*100)</f>
        <v>88.32</v>
      </c>
      <c r="G19" s="41">
        <f>SUM(G21:G32)</f>
        <v>5416057651</v>
      </c>
      <c r="H19" s="42">
        <f>IF(G$7=0,0,G19/G$7*100)</f>
        <v>74.59</v>
      </c>
      <c r="I19" s="43">
        <f>SUM(I21:I32)</f>
        <v>0</v>
      </c>
      <c r="J19" s="41">
        <f>SUM(J21:J32)</f>
        <v>5416057651</v>
      </c>
      <c r="K19" s="41">
        <f>IF(J$7=0,0,J19/J$7*100)</f>
        <v>74.59</v>
      </c>
      <c r="L19" s="43">
        <f>SUM(L21:L32)</f>
        <v>1319102651</v>
      </c>
      <c r="M19" s="44">
        <f>ABS(IF(E19=0,0,(L19/E19)*100))</f>
        <v>32.2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82025000</v>
      </c>
      <c r="F21" s="49">
        <f aca="true" t="shared" si="6" ref="F21:F32">IF(E$7=0,0,E21/E$7*100)</f>
        <v>1.77</v>
      </c>
      <c r="G21" s="55">
        <v>72286410</v>
      </c>
      <c r="H21" s="50">
        <f aca="true" t="shared" si="7" ref="H21:H32">IF(G$7=0,0,G21/G$7*100)</f>
        <v>1</v>
      </c>
      <c r="I21" s="56"/>
      <c r="J21" s="49">
        <f aca="true" t="shared" si="8" ref="J21:J32">G21+I21</f>
        <v>72286410</v>
      </c>
      <c r="K21" s="49">
        <f aca="true" t="shared" si="9" ref="K21:K32">IF(J$7=0,0,J21/J$7*100)</f>
        <v>1</v>
      </c>
      <c r="L21" s="51">
        <f aca="true" t="shared" si="10" ref="L21:L32">J21-E21</f>
        <v>-9738590</v>
      </c>
      <c r="M21" s="57">
        <f aca="true" t="shared" si="11" ref="M21:M32">ABS(IF(E21=0,0,(L21/E21)*100))</f>
        <v>11.87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2559486000</v>
      </c>
      <c r="F22" s="49">
        <f t="shared" si="6"/>
        <v>55.18</v>
      </c>
      <c r="G22" s="55">
        <v>3762217912</v>
      </c>
      <c r="H22" s="50">
        <f t="shared" si="7"/>
        <v>51.81</v>
      </c>
      <c r="I22" s="56"/>
      <c r="J22" s="49">
        <f t="shared" si="8"/>
        <v>3762217912</v>
      </c>
      <c r="K22" s="49">
        <f t="shared" si="9"/>
        <v>51.81</v>
      </c>
      <c r="L22" s="51">
        <f t="shared" si="10"/>
        <v>1202731912</v>
      </c>
      <c r="M22" s="57">
        <f t="shared" si="11"/>
        <v>46.99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1099528000</v>
      </c>
      <c r="F29" s="49">
        <f t="shared" si="6"/>
        <v>23.7</v>
      </c>
      <c r="G29" s="55">
        <v>1259881517</v>
      </c>
      <c r="H29" s="50">
        <f t="shared" si="7"/>
        <v>17.35</v>
      </c>
      <c r="I29" s="56"/>
      <c r="J29" s="49">
        <f t="shared" si="8"/>
        <v>1259881517</v>
      </c>
      <c r="K29" s="49">
        <f t="shared" si="9"/>
        <v>17.35</v>
      </c>
      <c r="L29" s="51">
        <f t="shared" si="10"/>
        <v>160353517</v>
      </c>
      <c r="M29" s="57">
        <f t="shared" si="11"/>
        <v>14.58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149642000</v>
      </c>
      <c r="F30" s="49">
        <f t="shared" si="6"/>
        <v>3.23</v>
      </c>
      <c r="G30" s="55">
        <v>123519093</v>
      </c>
      <c r="H30" s="50">
        <f t="shared" si="7"/>
        <v>1.7</v>
      </c>
      <c r="I30" s="56"/>
      <c r="J30" s="49">
        <f t="shared" si="8"/>
        <v>123519093</v>
      </c>
      <c r="K30" s="49">
        <f t="shared" si="9"/>
        <v>1.7</v>
      </c>
      <c r="L30" s="51">
        <f t="shared" si="10"/>
        <v>-26122907</v>
      </c>
      <c r="M30" s="57">
        <f t="shared" si="11"/>
        <v>17.46</v>
      </c>
    </row>
    <row r="31" spans="1:13" s="2" customFormat="1" ht="17.25" customHeight="1">
      <c r="A31" s="45"/>
      <c r="B31" s="53" t="s">
        <v>25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206274000</v>
      </c>
      <c r="F32" s="49">
        <f t="shared" si="6"/>
        <v>4.45</v>
      </c>
      <c r="G32" s="55">
        <v>198152719</v>
      </c>
      <c r="H32" s="50">
        <f t="shared" si="7"/>
        <v>2.73</v>
      </c>
      <c r="I32" s="56"/>
      <c r="J32" s="49">
        <f t="shared" si="8"/>
        <v>198152719</v>
      </c>
      <c r="K32" s="49">
        <f t="shared" si="9"/>
        <v>2.73</v>
      </c>
      <c r="L32" s="51">
        <f t="shared" si="10"/>
        <v>-8121281</v>
      </c>
      <c r="M32" s="57">
        <f t="shared" si="11"/>
        <v>3.94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541830000</v>
      </c>
      <c r="F34" s="41">
        <f>IF(E$7=0,0,E34/E$7*100)</f>
        <v>11.68</v>
      </c>
      <c r="G34" s="41">
        <f>G7-G19</f>
        <v>1844946456</v>
      </c>
      <c r="H34" s="42">
        <f>IF(G$7=0,0,G34/G$7*100)</f>
        <v>25.41</v>
      </c>
      <c r="I34" s="43">
        <f>I7-I19</f>
        <v>0</v>
      </c>
      <c r="J34" s="41">
        <f>J7-J19</f>
        <v>1844946456</v>
      </c>
      <c r="K34" s="41">
        <f>IF(J$7=0,0,J34/J$7*100)</f>
        <v>25.41</v>
      </c>
      <c r="L34" s="43">
        <f>L7-L19</f>
        <v>1303116456</v>
      </c>
      <c r="M34" s="44">
        <f>ABS(IF(E34=0,0,(L34/E34)*100))</f>
        <v>240.5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105116000</v>
      </c>
      <c r="F36" s="41">
        <f>IF(E$7=0,0,E36/E$7*100)</f>
        <v>2.27</v>
      </c>
      <c r="G36" s="41">
        <f>SUM(G38:G39)</f>
        <v>315005726</v>
      </c>
      <c r="H36" s="42">
        <f>IF(G$7=0,0,G36/G$7*100)</f>
        <v>4.34</v>
      </c>
      <c r="I36" s="43">
        <f>SUM(I38:I39)</f>
        <v>0</v>
      </c>
      <c r="J36" s="41">
        <f>SUM(J38:J39)</f>
        <v>315005726</v>
      </c>
      <c r="K36" s="41">
        <f>IF(J$7=0,0,J36/J$7*100)</f>
        <v>4.34</v>
      </c>
      <c r="L36" s="43">
        <f>SUM(L38:L39)</f>
        <v>209889726</v>
      </c>
      <c r="M36" s="44">
        <f>ABS(IF(E36=0,0,(L36/E36)*100))</f>
        <v>199.67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93092000</v>
      </c>
      <c r="F38" s="49">
        <f>IF(E$7=0,0,E38/E$7*100)</f>
        <v>2.01</v>
      </c>
      <c r="G38" s="55">
        <v>178008777</v>
      </c>
      <c r="H38" s="50">
        <f>IF(G$7=0,0,G38/G$7*100)</f>
        <v>2.45</v>
      </c>
      <c r="I38" s="56"/>
      <c r="J38" s="49">
        <f>G38+I38</f>
        <v>178008777</v>
      </c>
      <c r="K38" s="49">
        <f>IF(J$7=0,0,J38/J$7*100)</f>
        <v>2.45</v>
      </c>
      <c r="L38" s="51">
        <f>J38-E38</f>
        <v>84916777</v>
      </c>
      <c r="M38" s="57">
        <f>ABS(IF(E38=0,0,(L38/E38)*100))</f>
        <v>91.22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12024000</v>
      </c>
      <c r="F39" s="49">
        <f>IF(E$7=0,0,E39/E$7*100)</f>
        <v>0.26</v>
      </c>
      <c r="G39" s="55">
        <v>136996949</v>
      </c>
      <c r="H39" s="50">
        <f>IF(G$7=0,0,G39/G$7*100)</f>
        <v>1.89</v>
      </c>
      <c r="I39" s="56"/>
      <c r="J39" s="49">
        <f>G39+I39</f>
        <v>136996949</v>
      </c>
      <c r="K39" s="49">
        <f>IF(J$7=0,0,J39/J$7*100)</f>
        <v>1.89</v>
      </c>
      <c r="L39" s="51">
        <f>J39-E39</f>
        <v>124972949</v>
      </c>
      <c r="M39" s="57">
        <f>ABS(IF(E39=0,0,(L39/E39)*100))</f>
        <v>1039.36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349421000</v>
      </c>
      <c r="F41" s="41">
        <f>IF(E$7=0,0,E41/E$7*100)</f>
        <v>7.53</v>
      </c>
      <c r="G41" s="41">
        <f>SUM(G43:G44)</f>
        <v>243198888</v>
      </c>
      <c r="H41" s="42">
        <f>IF(G$7=0,0,G41/G$7*100)</f>
        <v>3.35</v>
      </c>
      <c r="I41" s="43">
        <f>SUM(I43:I44)</f>
        <v>315347</v>
      </c>
      <c r="J41" s="41">
        <f>SUM(J43:J44)</f>
        <v>243514235</v>
      </c>
      <c r="K41" s="41">
        <f>IF(J$7=0,0,J41/J$7*100)</f>
        <v>3.35</v>
      </c>
      <c r="L41" s="43">
        <f>SUM(L43:L44)</f>
        <v>-105906765</v>
      </c>
      <c r="M41" s="44">
        <f>ABS(IF(E41=0,0,(L41/E41)*100))</f>
        <v>30.31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349421000</v>
      </c>
      <c r="F44" s="49">
        <f>IF(E$7=0,0,E44/E$7*100)</f>
        <v>7.53</v>
      </c>
      <c r="G44" s="55">
        <v>243198888</v>
      </c>
      <c r="H44" s="50">
        <f>IF(G$7=0,0,G44/G$7*100)</f>
        <v>3.35</v>
      </c>
      <c r="I44" s="56">
        <v>315347</v>
      </c>
      <c r="J44" s="49">
        <f>G44+I44</f>
        <v>243514235</v>
      </c>
      <c r="K44" s="49">
        <f>IF(J$7=0,0,J44/J$7*100)</f>
        <v>3.35</v>
      </c>
      <c r="L44" s="51">
        <f>J44-E44</f>
        <v>-105906765</v>
      </c>
      <c r="M44" s="57">
        <f>ABS(IF(E44=0,0,(L44/E44)*100))</f>
        <v>30.31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-244305000</v>
      </c>
      <c r="F47" s="41">
        <f>IF(E$7=0,0,E47/E$7*100)</f>
        <v>-5.27</v>
      </c>
      <c r="G47" s="41">
        <f>G36-G41</f>
        <v>71806838</v>
      </c>
      <c r="H47" s="42">
        <f>IF(G$7=0,0,G47/G$7*100)</f>
        <v>0.99</v>
      </c>
      <c r="I47" s="43">
        <f>I36-I41</f>
        <v>-315347</v>
      </c>
      <c r="J47" s="41">
        <f>J36-J41</f>
        <v>71491491</v>
      </c>
      <c r="K47" s="41">
        <f>IF(J$7=0,0,J47/J$7*100)</f>
        <v>0.98</v>
      </c>
      <c r="L47" s="43">
        <f>L36-L41</f>
        <v>315796491</v>
      </c>
      <c r="M47" s="44">
        <f>ABS(IF(E47=0,0,(L47/E47)*100))</f>
        <v>129.26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297525000</v>
      </c>
      <c r="F53" s="78">
        <f>IF(E$7=0,0,E53/E$7*100)</f>
        <v>6.41</v>
      </c>
      <c r="G53" s="78">
        <f>G34+G47+G49+G51</f>
        <v>1916753294</v>
      </c>
      <c r="H53" s="79">
        <f>IF(G$7=0,0,G53/G$7*100)</f>
        <v>26.4</v>
      </c>
      <c r="I53" s="80">
        <f>I34+I47+I49+I51</f>
        <v>-315347</v>
      </c>
      <c r="J53" s="78">
        <f>J34+J47+J49+J51</f>
        <v>1916437947</v>
      </c>
      <c r="K53" s="78">
        <f>IF(J$7=0,0,J53/J$7*100)</f>
        <v>26.39</v>
      </c>
      <c r="L53" s="81">
        <f>L34+L47+L49+L51</f>
        <v>1618912947</v>
      </c>
      <c r="M53" s="82">
        <f>ABS(IF(E53=0,0,(L53/E53)*100))</f>
        <v>544.13</v>
      </c>
    </row>
    <row r="54" spans="2:4" s="2" customFormat="1" ht="15.75">
      <c r="B54" s="83"/>
      <c r="C54" s="84"/>
      <c r="D54" s="85"/>
    </row>
    <row r="55" spans="3:4" ht="15.75">
      <c r="C55" s="88"/>
      <c r="D55" s="89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41"/>
  </sheetPr>
  <dimension ref="A1:J45"/>
  <sheetViews>
    <sheetView showGridLines="0" workbookViewId="0" topLeftCell="A1">
      <pane xSplit="4" ySplit="6" topLeftCell="E16" activePane="bottomRight" state="frozen"/>
      <selection pane="topLeft" activeCell="A39" sqref="A39:J39"/>
      <selection pane="topRight" activeCell="A39" sqref="A39:J39"/>
      <selection pane="bottomLeft" activeCell="A39" sqref="A39:J39"/>
      <selection pane="bottomRight" activeCell="A39" sqref="A39:J39"/>
    </sheetView>
  </sheetViews>
  <sheetFormatPr defaultColWidth="9.00390625" defaultRowHeight="16.5"/>
  <cols>
    <col min="1" max="1" width="1.37890625" style="172" customWidth="1"/>
    <col min="2" max="2" width="1.4921875" style="173" customWidth="1"/>
    <col min="3" max="3" width="15.00390625" style="174" customWidth="1"/>
    <col min="4" max="4" width="0.5" style="175" customWidth="1"/>
    <col min="5" max="8" width="15.125" style="176" customWidth="1"/>
    <col min="9" max="9" width="16.125" style="176" customWidth="1"/>
    <col min="10" max="10" width="7.125" style="176" customWidth="1"/>
    <col min="11" max="16384" width="9.625" style="176" customWidth="1"/>
  </cols>
  <sheetData>
    <row r="1" spans="1:10" s="94" customFormat="1" ht="18" customHeight="1">
      <c r="A1" s="93" t="s">
        <v>69</v>
      </c>
      <c r="J1" s="95"/>
    </row>
    <row r="2" spans="1:10" s="97" customFormat="1" ht="36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99" customFormat="1" ht="18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s="104" customFormat="1" ht="32.25" customHeight="1" thickBot="1">
      <c r="A4" s="100"/>
      <c r="B4" s="100"/>
      <c r="C4" s="101" t="s">
        <v>71</v>
      </c>
      <c r="D4" s="102"/>
      <c r="E4" s="102"/>
      <c r="F4" s="102"/>
      <c r="G4" s="102"/>
      <c r="H4" s="102"/>
      <c r="I4" s="102"/>
      <c r="J4" s="103" t="s">
        <v>1</v>
      </c>
    </row>
    <row r="5" spans="1:10" s="100" customFormat="1" ht="33" customHeight="1">
      <c r="A5" s="105" t="s">
        <v>72</v>
      </c>
      <c r="B5" s="106"/>
      <c r="C5" s="106"/>
      <c r="D5" s="107"/>
      <c r="E5" s="108" t="s">
        <v>73</v>
      </c>
      <c r="F5" s="109" t="s">
        <v>46</v>
      </c>
      <c r="G5" s="110" t="s">
        <v>74</v>
      </c>
      <c r="H5" s="109" t="s">
        <v>47</v>
      </c>
      <c r="I5" s="111" t="s">
        <v>48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75</v>
      </c>
      <c r="B7" s="122"/>
      <c r="C7" s="122"/>
      <c r="D7" s="123"/>
      <c r="E7" s="124">
        <f>SUM(E9:E11)</f>
        <v>1130000000</v>
      </c>
      <c r="F7" s="124">
        <f>SUM(F9:F11)</f>
        <v>1917091018</v>
      </c>
      <c r="G7" s="125">
        <f>SUM(G9:G11)</f>
        <v>-315347</v>
      </c>
      <c r="H7" s="126">
        <f>SUM(H9:H11)</f>
        <v>1916775671</v>
      </c>
      <c r="I7" s="127">
        <f>H7-E7</f>
        <v>786775671</v>
      </c>
      <c r="J7" s="128">
        <f>ABS(IF(E7&gt;0,((I7/E7)*100),0))</f>
        <v>69.63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49</v>
      </c>
      <c r="C9" s="140"/>
      <c r="D9" s="133"/>
      <c r="E9" s="141">
        <v>297525000</v>
      </c>
      <c r="F9" s="141">
        <v>1916753294</v>
      </c>
      <c r="G9" s="142">
        <v>-315347</v>
      </c>
      <c r="H9" s="136">
        <f>F9+G9</f>
        <v>1916437947</v>
      </c>
      <c r="I9" s="137">
        <f>H9-E9</f>
        <v>1618912947</v>
      </c>
      <c r="J9" s="143">
        <f>ABS(IF(E9&gt;0,((I9/E9)*100),0))</f>
        <v>544.13</v>
      </c>
    </row>
    <row r="10" spans="1:10" s="139" customFormat="1" ht="26.25" customHeight="1">
      <c r="A10" s="130"/>
      <c r="B10" s="140" t="s">
        <v>50</v>
      </c>
      <c r="C10" s="140"/>
      <c r="D10" s="133"/>
      <c r="E10" s="141">
        <v>288277000</v>
      </c>
      <c r="F10" s="141">
        <v>337724</v>
      </c>
      <c r="G10" s="142"/>
      <c r="H10" s="136">
        <f>F10+G10</f>
        <v>337724</v>
      </c>
      <c r="I10" s="137">
        <f>H10-E10</f>
        <v>-287939276</v>
      </c>
      <c r="J10" s="143">
        <f>ABS(IF(E10&gt;0,((I10/E10)*100),0))</f>
        <v>99.88</v>
      </c>
    </row>
    <row r="11" spans="1:10" s="139" customFormat="1" ht="26.25" customHeight="1">
      <c r="A11" s="130"/>
      <c r="B11" s="140" t="s">
        <v>51</v>
      </c>
      <c r="C11" s="140"/>
      <c r="D11" s="133"/>
      <c r="E11" s="141">
        <v>544198000</v>
      </c>
      <c r="F11" s="141"/>
      <c r="G11" s="142"/>
      <c r="H11" s="136">
        <f>F11+G11</f>
        <v>0</v>
      </c>
      <c r="I11" s="137">
        <f>H11-E11</f>
        <v>-544198000</v>
      </c>
      <c r="J11" s="143">
        <f>ABS(IF(E11&gt;0,((I11/E11)*100),0))</f>
        <v>100</v>
      </c>
    </row>
    <row r="12" spans="1:10" s="139" customFormat="1" ht="7.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52</v>
      </c>
      <c r="B13" s="122"/>
      <c r="C13" s="122"/>
      <c r="D13" s="123"/>
      <c r="E13" s="124">
        <f>SUM(E15:E19)</f>
        <v>1000000000</v>
      </c>
      <c r="F13" s="124">
        <f>SUM(F15:F19)</f>
        <v>1000000000</v>
      </c>
      <c r="G13" s="125">
        <f>SUM(G15:G19)</f>
        <v>0</v>
      </c>
      <c r="H13" s="126">
        <f>SUM(H15:H19)</f>
        <v>1000000000</v>
      </c>
      <c r="I13" s="127">
        <f>H13-E13</f>
        <v>0</v>
      </c>
      <c r="J13" s="128">
        <f>ABS(IF(E13&gt;0,((I13/E13)*100),0))</f>
        <v>0</v>
      </c>
    </row>
    <row r="14" spans="1:10" s="139" customFormat="1" ht="7.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53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6.25" customHeight="1">
      <c r="A16" s="130"/>
      <c r="B16" s="140" t="s">
        <v>54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6.25" customHeight="1">
      <c r="A17" s="130"/>
      <c r="B17" s="140" t="s">
        <v>55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56</v>
      </c>
      <c r="C18" s="140"/>
      <c r="D18" s="133"/>
      <c r="E18" s="141">
        <v>1000000000</v>
      </c>
      <c r="F18" s="141">
        <v>1000000000</v>
      </c>
      <c r="G18" s="142"/>
      <c r="H18" s="136">
        <f>F18+G18</f>
        <v>1000000000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57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58</v>
      </c>
      <c r="B21" s="122"/>
      <c r="C21" s="122"/>
      <c r="D21" s="123"/>
      <c r="E21" s="124">
        <f>E7-E13</f>
        <v>130000000</v>
      </c>
      <c r="F21" s="124">
        <f>F7-F13</f>
        <v>917091018</v>
      </c>
      <c r="G21" s="125">
        <f>G7-G13</f>
        <v>-315347</v>
      </c>
      <c r="H21" s="126">
        <f>H7-H13</f>
        <v>916775671</v>
      </c>
      <c r="I21" s="127">
        <f>H21-E21</f>
        <v>786775671</v>
      </c>
      <c r="J21" s="145">
        <f>ABS(IF(E21&gt;0,((I21/E21)*100),0))</f>
        <v>605.21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59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7.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60</v>
      </c>
      <c r="C25" s="140"/>
      <c r="D25" s="133"/>
      <c r="E25" s="141"/>
      <c r="F25" s="141"/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6.25" customHeight="1">
      <c r="A26" s="130"/>
      <c r="B26" s="140" t="s">
        <v>61</v>
      </c>
      <c r="C26" s="140"/>
      <c r="D26" s="133"/>
      <c r="E26" s="141"/>
      <c r="F26" s="141"/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6.25" customHeight="1">
      <c r="A27" s="130"/>
      <c r="B27" s="140" t="s">
        <v>62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63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7.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64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6.25" customHeight="1">
      <c r="A32" s="130"/>
      <c r="B32" s="140" t="s">
        <v>65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6.25" customHeight="1">
      <c r="A33" s="130"/>
      <c r="B33" s="140" t="s">
        <v>66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49"/>
      <c r="C35" s="149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49"/>
      <c r="C36" s="149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0" t="s">
        <v>68</v>
      </c>
      <c r="B37" s="151"/>
      <c r="C37" s="151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10.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39" customFormat="1" ht="15.75">
      <c r="A39" s="130"/>
      <c r="B39" s="161"/>
      <c r="C39" s="162"/>
      <c r="D39" s="163"/>
    </row>
    <row r="40" spans="1:4" s="168" customFormat="1" ht="15.75">
      <c r="A40" s="164"/>
      <c r="B40" s="165"/>
      <c r="C40" s="166"/>
      <c r="D40" s="167"/>
    </row>
    <row r="41" spans="1:4" s="168" customFormat="1" ht="15">
      <c r="A41" s="169"/>
      <c r="B41" s="165"/>
      <c r="C41" s="170"/>
      <c r="D41" s="171"/>
    </row>
    <row r="42" spans="1:4" s="168" customFormat="1" ht="15">
      <c r="A42" s="169"/>
      <c r="B42" s="165"/>
      <c r="C42" s="170"/>
      <c r="D42" s="171"/>
    </row>
    <row r="43" spans="1:4" s="168" customFormat="1" ht="15">
      <c r="A43" s="169"/>
      <c r="B43" s="165"/>
      <c r="C43" s="170"/>
      <c r="D43" s="171"/>
    </row>
    <row r="44" spans="1:4" s="168" customFormat="1" ht="15">
      <c r="A44" s="169"/>
      <c r="B44" s="165"/>
      <c r="C44" s="170"/>
      <c r="D44" s="171"/>
    </row>
    <row r="45" spans="1:4" s="168" customFormat="1" ht="1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51"/>
  <sheetViews>
    <sheetView showGridLines="0" workbookViewId="0" topLeftCell="A31">
      <selection activeCell="A5" sqref="A5:C6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9.125" style="259" customWidth="1"/>
    <col min="8" max="8" width="10.00390625" style="259" customWidth="1"/>
    <col min="9" max="16384" width="9.625" style="259" customWidth="1"/>
  </cols>
  <sheetData>
    <row r="1" spans="1:8" s="180" customFormat="1" ht="18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36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18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2.25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297525000</v>
      </c>
      <c r="F9" s="214">
        <v>1916437947</v>
      </c>
      <c r="G9" s="215">
        <f>F9-E9</f>
        <v>1618912947</v>
      </c>
      <c r="H9" s="216">
        <f>ABS(IF(E9=0,0,((G9/E9)*100)))</f>
        <v>544.13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762119000</v>
      </c>
      <c r="F10" s="214">
        <v>9006931</v>
      </c>
      <c r="G10" s="215">
        <f>F10-E10</f>
        <v>-753112069</v>
      </c>
      <c r="H10" s="216">
        <f>ABS(IF(E10=0,0,((G10/E10)*100)))</f>
        <v>98.82</v>
      </c>
    </row>
    <row r="11" spans="1:8" s="180" customFormat="1" ht="9" customHeight="1">
      <c r="A11" s="203"/>
      <c r="B11" s="217"/>
      <c r="C11" s="218"/>
      <c r="D11" s="206"/>
      <c r="E11" s="207"/>
      <c r="F11" s="207"/>
      <c r="G11" s="215"/>
      <c r="H11" s="209"/>
    </row>
    <row r="12" spans="1:8" s="180" customFormat="1" ht="15" customHeight="1">
      <c r="A12" s="219" t="s">
        <v>82</v>
      </c>
      <c r="B12" s="220"/>
      <c r="C12" s="220"/>
      <c r="D12" s="206"/>
      <c r="E12" s="200">
        <f>SUM(E9:E10)</f>
        <v>1059644000</v>
      </c>
      <c r="F12" s="200">
        <f>SUM(F9:F10)</f>
        <v>1925444878</v>
      </c>
      <c r="G12" s="221">
        <f>F12-E12</f>
        <v>865800878</v>
      </c>
      <c r="H12" s="222">
        <f>ABS(IF(E12=0,0,((G12/E12)*100)))</f>
        <v>81.71</v>
      </c>
    </row>
    <row r="13" spans="1:8" s="180" customFormat="1" ht="10.5" customHeight="1">
      <c r="A13" s="203"/>
      <c r="B13" s="217"/>
      <c r="C13" s="218"/>
      <c r="D13" s="212"/>
      <c r="E13" s="200"/>
      <c r="F13" s="200"/>
      <c r="G13" s="221"/>
      <c r="H13" s="202"/>
    </row>
    <row r="14" spans="1:8" s="180" customFormat="1" ht="15" customHeight="1">
      <c r="A14" s="223" t="s">
        <v>106</v>
      </c>
      <c r="B14" s="224" t="s">
        <v>107</v>
      </c>
      <c r="C14" s="225"/>
      <c r="D14" s="206"/>
      <c r="E14" s="207"/>
      <c r="F14" s="207"/>
      <c r="G14" s="215"/>
      <c r="H14" s="209"/>
    </row>
    <row r="15" spans="1:8" s="180" customFormat="1" ht="10.5" customHeight="1">
      <c r="A15" s="226"/>
      <c r="B15" s="227"/>
      <c r="C15" s="228"/>
      <c r="D15" s="206"/>
      <c r="E15" s="207"/>
      <c r="F15" s="207"/>
      <c r="G15" s="215"/>
      <c r="H15" s="209"/>
    </row>
    <row r="16" spans="1:8" s="180" customFormat="1" ht="15.75" customHeight="1">
      <c r="A16" s="226"/>
      <c r="B16" s="210" t="s">
        <v>108</v>
      </c>
      <c r="C16" s="211"/>
      <c r="D16" s="212"/>
      <c r="E16" s="213">
        <v>185864000</v>
      </c>
      <c r="F16" s="213"/>
      <c r="G16" s="215">
        <f aca="true" t="shared" si="0" ref="G16:G25">F16-E16</f>
        <v>-185864000</v>
      </c>
      <c r="H16" s="216">
        <f aca="true" t="shared" si="1" ref="H16:H25">ABS(IF(E16=0,0,((G16/E16)*100)))</f>
        <v>100</v>
      </c>
    </row>
    <row r="17" spans="1:8" s="180" customFormat="1" ht="15.75" customHeight="1">
      <c r="A17" s="226"/>
      <c r="B17" s="210" t="s">
        <v>109</v>
      </c>
      <c r="C17" s="211"/>
      <c r="D17" s="206"/>
      <c r="E17" s="213"/>
      <c r="F17" s="213"/>
      <c r="G17" s="215">
        <f t="shared" si="0"/>
        <v>0</v>
      </c>
      <c r="H17" s="216">
        <f t="shared" si="1"/>
        <v>0</v>
      </c>
    </row>
    <row r="18" spans="1:8" s="180" customFormat="1" ht="15.75" customHeight="1">
      <c r="A18" s="226"/>
      <c r="B18" s="210" t="s">
        <v>83</v>
      </c>
      <c r="C18" s="211"/>
      <c r="D18" s="206"/>
      <c r="E18" s="213"/>
      <c r="F18" s="213">
        <v>62875</v>
      </c>
      <c r="G18" s="215">
        <f t="shared" si="0"/>
        <v>62875</v>
      </c>
      <c r="H18" s="216">
        <f t="shared" si="1"/>
        <v>0</v>
      </c>
    </row>
    <row r="19" spans="1:8" s="180" customFormat="1" ht="15.75" customHeight="1">
      <c r="A19" s="226"/>
      <c r="B19" s="210" t="s">
        <v>84</v>
      </c>
      <c r="C19" s="211"/>
      <c r="D19" s="229"/>
      <c r="E19" s="213"/>
      <c r="F19" s="213">
        <v>88346960</v>
      </c>
      <c r="G19" s="215">
        <f t="shared" si="0"/>
        <v>88346960</v>
      </c>
      <c r="H19" s="216">
        <f t="shared" si="1"/>
        <v>0</v>
      </c>
    </row>
    <row r="20" spans="1:8" s="180" customFormat="1" ht="15.75" customHeight="1">
      <c r="A20" s="226"/>
      <c r="B20" s="210" t="s">
        <v>85</v>
      </c>
      <c r="C20" s="211"/>
      <c r="D20" s="230"/>
      <c r="E20" s="213"/>
      <c r="F20" s="213"/>
      <c r="G20" s="215">
        <f t="shared" si="0"/>
        <v>0</v>
      </c>
      <c r="H20" s="216">
        <f t="shared" si="1"/>
        <v>0</v>
      </c>
    </row>
    <row r="21" spans="1:8" s="180" customFormat="1" ht="15.75" customHeight="1">
      <c r="A21" s="226"/>
      <c r="B21" s="210" t="s">
        <v>110</v>
      </c>
      <c r="C21" s="211"/>
      <c r="D21" s="230"/>
      <c r="E21" s="213"/>
      <c r="F21" s="213"/>
      <c r="G21" s="215">
        <f t="shared" si="0"/>
        <v>0</v>
      </c>
      <c r="H21" s="216">
        <f t="shared" si="1"/>
        <v>0</v>
      </c>
    </row>
    <row r="22" spans="1:8" s="180" customFormat="1" ht="15.75" customHeight="1">
      <c r="A22" s="203"/>
      <c r="B22" s="210" t="s">
        <v>111</v>
      </c>
      <c r="C22" s="231" t="s">
        <v>66</v>
      </c>
      <c r="D22" s="229"/>
      <c r="E22" s="213"/>
      <c r="F22" s="213"/>
      <c r="G22" s="215">
        <f t="shared" si="0"/>
        <v>0</v>
      </c>
      <c r="H22" s="216">
        <f t="shared" si="1"/>
        <v>0</v>
      </c>
    </row>
    <row r="23" spans="1:8" s="180" customFormat="1" ht="15.75" customHeight="1">
      <c r="A23" s="203"/>
      <c r="B23" s="210" t="s">
        <v>86</v>
      </c>
      <c r="C23" s="231"/>
      <c r="D23" s="206"/>
      <c r="E23" s="213">
        <v>-1059566000</v>
      </c>
      <c r="F23" s="213">
        <v>-580687204</v>
      </c>
      <c r="G23" s="215">
        <f t="shared" si="0"/>
        <v>478878796</v>
      </c>
      <c r="H23" s="216">
        <f t="shared" si="1"/>
        <v>45.2</v>
      </c>
    </row>
    <row r="24" spans="1:8" s="180" customFormat="1" ht="15.75" customHeight="1">
      <c r="A24" s="203"/>
      <c r="B24" s="210" t="s">
        <v>87</v>
      </c>
      <c r="C24" s="231" t="s">
        <v>67</v>
      </c>
      <c r="D24" s="206"/>
      <c r="E24" s="213">
        <v>-7075000</v>
      </c>
      <c r="F24" s="213">
        <v>-15592572</v>
      </c>
      <c r="G24" s="215">
        <f t="shared" si="0"/>
        <v>-8517572</v>
      </c>
      <c r="H24" s="216">
        <f t="shared" si="1"/>
        <v>120.39</v>
      </c>
    </row>
    <row r="25" spans="1:8" s="180" customFormat="1" ht="15.75" customHeight="1">
      <c r="A25" s="203"/>
      <c r="B25" s="210" t="s">
        <v>88</v>
      </c>
      <c r="C25" s="231" t="s">
        <v>67</v>
      </c>
      <c r="D25" s="206"/>
      <c r="E25" s="213"/>
      <c r="F25" s="213"/>
      <c r="G25" s="215">
        <f t="shared" si="0"/>
        <v>0</v>
      </c>
      <c r="H25" s="216">
        <f t="shared" si="1"/>
        <v>0</v>
      </c>
    </row>
    <row r="26" spans="1:8" s="180" customFormat="1" ht="9" customHeight="1">
      <c r="A26" s="203"/>
      <c r="B26" s="217"/>
      <c r="C26" s="232"/>
      <c r="D26" s="212"/>
      <c r="E26" s="200"/>
      <c r="F26" s="200"/>
      <c r="G26" s="221"/>
      <c r="H26" s="202"/>
    </row>
    <row r="27" spans="1:8" s="180" customFormat="1" ht="15" customHeight="1">
      <c r="A27" s="219" t="s">
        <v>89</v>
      </c>
      <c r="B27" s="220"/>
      <c r="C27" s="220"/>
      <c r="D27" s="206"/>
      <c r="E27" s="200">
        <f>SUM(E16:E25)</f>
        <v>-880777000</v>
      </c>
      <c r="F27" s="200">
        <f>SUM(F16:F25)</f>
        <v>-507869941</v>
      </c>
      <c r="G27" s="221">
        <f>F27-E27</f>
        <v>372907059</v>
      </c>
      <c r="H27" s="222">
        <f>ABS(IF(E27=0,0,((G27/E27)*100)))</f>
        <v>42.34</v>
      </c>
    </row>
    <row r="28" spans="1:8" s="180" customFormat="1" ht="10.5" customHeight="1">
      <c r="A28" s="203"/>
      <c r="B28" s="217"/>
      <c r="C28" s="232"/>
      <c r="D28" s="206"/>
      <c r="E28" s="207"/>
      <c r="F28" s="207"/>
      <c r="G28" s="215"/>
      <c r="H28" s="209"/>
    </row>
    <row r="29" spans="1:8" s="180" customFormat="1" ht="15" customHeight="1">
      <c r="A29" s="223" t="s">
        <v>90</v>
      </c>
      <c r="B29" s="224" t="s">
        <v>112</v>
      </c>
      <c r="C29" s="225"/>
      <c r="D29" s="212"/>
      <c r="E29" s="200"/>
      <c r="F29" s="200"/>
      <c r="G29" s="221"/>
      <c r="H29" s="202"/>
    </row>
    <row r="30" spans="1:8" s="180" customFormat="1" ht="9" customHeight="1">
      <c r="A30" s="233"/>
      <c r="B30" s="227"/>
      <c r="C30" s="228"/>
      <c r="D30" s="206"/>
      <c r="E30" s="207"/>
      <c r="F30" s="207"/>
      <c r="G30" s="215"/>
      <c r="H30" s="209"/>
    </row>
    <row r="31" spans="1:8" s="180" customFormat="1" ht="24" customHeight="1">
      <c r="A31" s="203"/>
      <c r="B31" s="234" t="s">
        <v>113</v>
      </c>
      <c r="C31" s="231" t="s">
        <v>91</v>
      </c>
      <c r="D31" s="212"/>
      <c r="E31" s="213"/>
      <c r="F31" s="213">
        <v>40626999</v>
      </c>
      <c r="G31" s="215">
        <f aca="true" t="shared" si="2" ref="G31:G39">F31-E31</f>
        <v>40626999</v>
      </c>
      <c r="H31" s="216">
        <f aca="true" t="shared" si="3" ref="H31:H39">ABS(IF(E31=0,0,((G31/E31)*100)))</f>
        <v>0</v>
      </c>
    </row>
    <row r="32" spans="1:8" s="180" customFormat="1" ht="16.5" customHeight="1">
      <c r="A32" s="203"/>
      <c r="B32" s="210" t="s">
        <v>92</v>
      </c>
      <c r="C32" s="231"/>
      <c r="D32" s="212"/>
      <c r="E32" s="213"/>
      <c r="F32" s="213"/>
      <c r="G32" s="215">
        <f t="shared" si="2"/>
        <v>0</v>
      </c>
      <c r="H32" s="216">
        <f t="shared" si="3"/>
        <v>0</v>
      </c>
    </row>
    <row r="33" spans="1:8" s="180" customFormat="1" ht="16.5" customHeight="1">
      <c r="A33" s="203"/>
      <c r="B33" s="210" t="s">
        <v>93</v>
      </c>
      <c r="C33" s="231"/>
      <c r="D33" s="206"/>
      <c r="E33" s="213"/>
      <c r="F33" s="213"/>
      <c r="G33" s="215">
        <f t="shared" si="2"/>
        <v>0</v>
      </c>
      <c r="H33" s="216">
        <f t="shared" si="3"/>
        <v>0</v>
      </c>
    </row>
    <row r="34" spans="1:8" s="180" customFormat="1" ht="16.5" customHeight="1">
      <c r="A34" s="203"/>
      <c r="B34" s="210" t="s">
        <v>94</v>
      </c>
      <c r="C34" s="231"/>
      <c r="D34" s="206"/>
      <c r="E34" s="213"/>
      <c r="F34" s="213"/>
      <c r="G34" s="215">
        <f t="shared" si="2"/>
        <v>0</v>
      </c>
      <c r="H34" s="216">
        <f t="shared" si="3"/>
        <v>0</v>
      </c>
    </row>
    <row r="35" spans="1:8" s="180" customFormat="1" ht="24.75" customHeight="1">
      <c r="A35" s="203"/>
      <c r="B35" s="234" t="s">
        <v>114</v>
      </c>
      <c r="C35" s="231"/>
      <c r="D35" s="206"/>
      <c r="E35" s="213">
        <v>-23398000</v>
      </c>
      <c r="F35" s="213">
        <v>-97769280</v>
      </c>
      <c r="G35" s="215">
        <f t="shared" si="2"/>
        <v>-74371280</v>
      </c>
      <c r="H35" s="216">
        <f t="shared" si="3"/>
        <v>317.85</v>
      </c>
    </row>
    <row r="36" spans="1:8" s="180" customFormat="1" ht="15.75" customHeight="1">
      <c r="A36" s="203"/>
      <c r="B36" s="210" t="s">
        <v>95</v>
      </c>
      <c r="C36" s="231"/>
      <c r="D36" s="206"/>
      <c r="E36" s="213"/>
      <c r="F36" s="213">
        <v>-1464140</v>
      </c>
      <c r="G36" s="215">
        <f t="shared" si="2"/>
        <v>-1464140</v>
      </c>
      <c r="H36" s="216">
        <f t="shared" si="3"/>
        <v>0</v>
      </c>
    </row>
    <row r="37" spans="1:8" s="180" customFormat="1" ht="15.75" customHeight="1">
      <c r="A37" s="203"/>
      <c r="B37" s="210" t="s">
        <v>96</v>
      </c>
      <c r="C37" s="231" t="s">
        <v>97</v>
      </c>
      <c r="D37" s="206"/>
      <c r="E37" s="213"/>
      <c r="F37" s="213"/>
      <c r="G37" s="215">
        <f t="shared" si="2"/>
        <v>0</v>
      </c>
      <c r="H37" s="216">
        <f t="shared" si="3"/>
        <v>0</v>
      </c>
    </row>
    <row r="38" spans="1:8" s="180" customFormat="1" ht="15.75" customHeight="1">
      <c r="A38" s="203"/>
      <c r="B38" s="210" t="s">
        <v>98</v>
      </c>
      <c r="C38" s="231" t="s">
        <v>99</v>
      </c>
      <c r="D38" s="206"/>
      <c r="E38" s="213">
        <v>-1000000000</v>
      </c>
      <c r="F38" s="213">
        <v>-1338877075.94</v>
      </c>
      <c r="G38" s="215">
        <f t="shared" si="2"/>
        <v>-338877075.94</v>
      </c>
      <c r="H38" s="216">
        <f t="shared" si="3"/>
        <v>33.89</v>
      </c>
    </row>
    <row r="39" spans="1:8" s="180" customFormat="1" ht="15.75" customHeight="1">
      <c r="A39" s="203"/>
      <c r="B39" s="210" t="s">
        <v>100</v>
      </c>
      <c r="C39" s="231" t="s">
        <v>99</v>
      </c>
      <c r="D39" s="206"/>
      <c r="E39" s="213"/>
      <c r="F39" s="213"/>
      <c r="G39" s="215">
        <f t="shared" si="2"/>
        <v>0</v>
      </c>
      <c r="H39" s="216">
        <f t="shared" si="3"/>
        <v>0</v>
      </c>
    </row>
    <row r="40" spans="1:8" s="180" customFormat="1" ht="9" customHeight="1">
      <c r="A40" s="203"/>
      <c r="B40" s="217"/>
      <c r="C40" s="232"/>
      <c r="D40" s="212"/>
      <c r="E40" s="200"/>
      <c r="F40" s="200"/>
      <c r="G40" s="221"/>
      <c r="H40" s="202"/>
    </row>
    <row r="41" spans="1:8" s="180" customFormat="1" ht="15" customHeight="1">
      <c r="A41" s="219" t="s">
        <v>101</v>
      </c>
      <c r="B41" s="220"/>
      <c r="C41" s="220"/>
      <c r="D41" s="206"/>
      <c r="E41" s="200">
        <f>SUM(E31:E39)</f>
        <v>-1023398000</v>
      </c>
      <c r="F41" s="200">
        <f>SUM(F31:F39)</f>
        <v>-1397483496.94</v>
      </c>
      <c r="G41" s="221">
        <f>F41-E41</f>
        <v>-374085496.94</v>
      </c>
      <c r="H41" s="222">
        <f>ABS(IF(E41=0,0,((G41/E41)*100)))</f>
        <v>36.55</v>
      </c>
    </row>
    <row r="42" spans="1:8" s="180" customFormat="1" ht="9" customHeight="1">
      <c r="A42" s="233"/>
      <c r="B42" s="235"/>
      <c r="C42" s="235"/>
      <c r="D42" s="212"/>
      <c r="E42" s="200"/>
      <c r="F42" s="200"/>
      <c r="G42" s="221"/>
      <c r="H42" s="202"/>
    </row>
    <row r="43" spans="1:8" s="180" customFormat="1" ht="16.5" customHeight="1">
      <c r="A43" s="236" t="s">
        <v>115</v>
      </c>
      <c r="B43" s="224" t="s">
        <v>116</v>
      </c>
      <c r="C43" s="225"/>
      <c r="D43" s="206"/>
      <c r="E43" s="237"/>
      <c r="F43" s="237"/>
      <c r="G43" s="221">
        <f>F43-E43</f>
        <v>0</v>
      </c>
      <c r="H43" s="222">
        <f>ABS(IF(E43=0,0,((G43/E43)*100)))</f>
        <v>0</v>
      </c>
    </row>
    <row r="44" spans="1:8" s="180" customFormat="1" ht="9" customHeight="1">
      <c r="A44" s="238"/>
      <c r="B44" s="239"/>
      <c r="C44" s="240"/>
      <c r="D44" s="206"/>
      <c r="E44" s="200"/>
      <c r="F44" s="200"/>
      <c r="G44" s="221"/>
      <c r="H44" s="202"/>
    </row>
    <row r="45" spans="1:8" s="180" customFormat="1" ht="16.5" customHeight="1">
      <c r="A45" s="236" t="s">
        <v>102</v>
      </c>
      <c r="B45" s="224" t="s">
        <v>116</v>
      </c>
      <c r="C45" s="225"/>
      <c r="D45" s="206"/>
      <c r="E45" s="200">
        <f>E12+E27+E41+E43</f>
        <v>-844531000</v>
      </c>
      <c r="F45" s="200">
        <f>F12+F27+F41+F43</f>
        <v>20091440.06</v>
      </c>
      <c r="G45" s="221">
        <f>F45-E45</f>
        <v>864622440.06</v>
      </c>
      <c r="H45" s="222">
        <f>ABS(IF(E45=0,0,((G45/E45)*100)))</f>
        <v>102.38</v>
      </c>
    </row>
    <row r="46" spans="1:8" s="180" customFormat="1" ht="9" customHeight="1">
      <c r="A46" s="241"/>
      <c r="B46" s="242"/>
      <c r="C46" s="243"/>
      <c r="D46" s="206"/>
      <c r="E46" s="207"/>
      <c r="F46" s="207"/>
      <c r="G46" s="215"/>
      <c r="H46" s="209"/>
    </row>
    <row r="47" spans="1:8" s="180" customFormat="1" ht="16.5" customHeight="1">
      <c r="A47" s="236" t="s">
        <v>117</v>
      </c>
      <c r="B47" s="224" t="s">
        <v>118</v>
      </c>
      <c r="C47" s="225"/>
      <c r="D47" s="206"/>
      <c r="E47" s="237">
        <v>7519395000</v>
      </c>
      <c r="F47" s="237">
        <v>9254654957.57</v>
      </c>
      <c r="G47" s="221">
        <f>F47-E47</f>
        <v>1735259957.57</v>
      </c>
      <c r="H47" s="222">
        <f>ABS(IF(E47=0,0,((G47/E47)*100)))</f>
        <v>23.08</v>
      </c>
    </row>
    <row r="48" spans="1:8" s="180" customFormat="1" ht="9" customHeight="1">
      <c r="A48" s="241"/>
      <c r="B48" s="242"/>
      <c r="C48" s="243"/>
      <c r="D48" s="206"/>
      <c r="E48" s="207"/>
      <c r="F48" s="207"/>
      <c r="G48" s="215"/>
      <c r="H48" s="209"/>
    </row>
    <row r="49" spans="1:8" s="180" customFormat="1" ht="18" customHeight="1">
      <c r="A49" s="236" t="s">
        <v>119</v>
      </c>
      <c r="B49" s="224" t="s">
        <v>120</v>
      </c>
      <c r="C49" s="225"/>
      <c r="D49" s="212"/>
      <c r="E49" s="200">
        <f>E45+E47</f>
        <v>6674864000</v>
      </c>
      <c r="F49" s="200">
        <f>F45+F47</f>
        <v>9274746397.63</v>
      </c>
      <c r="G49" s="221">
        <f>F49-E49</f>
        <v>2599882397.63</v>
      </c>
      <c r="H49" s="222">
        <f>ABS(IF(E49=0,0,((G49/E49)*100)))</f>
        <v>38.95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41"/>
  </sheetPr>
  <dimension ref="A1:O101"/>
  <sheetViews>
    <sheetView showGridLines="0" tabSelected="1" workbookViewId="0" topLeftCell="A91">
      <selection activeCell="Q72" sqref="Q72"/>
    </sheetView>
  </sheetViews>
  <sheetFormatPr defaultColWidth="9.00390625" defaultRowHeight="16.5"/>
  <cols>
    <col min="1" max="1" width="3.50390625" style="494" customWidth="1"/>
    <col min="2" max="2" width="2.625" style="495" customWidth="1"/>
    <col min="3" max="3" width="12.875" style="496" customWidth="1"/>
    <col min="4" max="4" width="0.5" style="496" customWidth="1"/>
    <col min="5" max="5" width="22.625" style="497" customWidth="1"/>
    <col min="6" max="6" width="8.00390625" style="497" customWidth="1"/>
    <col min="7" max="7" width="19.50390625" style="498" customWidth="1"/>
    <col min="8" max="8" width="7.625" style="497" customWidth="1"/>
    <col min="9" max="9" width="18.875" style="499" customWidth="1"/>
    <col min="10" max="10" width="10.5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222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45457097652.03</v>
      </c>
      <c r="F8" s="324">
        <f>IF(E$8&gt;0,(E8/E$8)*100,0)</f>
        <v>100</v>
      </c>
      <c r="G8" s="324">
        <f>SUM(G10,G18,G26,G37,G42,G45,G48)</f>
        <v>32236356939.97</v>
      </c>
      <c r="H8" s="324">
        <f>IF(G$8&gt;0,(G8/G$8)*100,0)</f>
        <v>100</v>
      </c>
      <c r="I8" s="325">
        <f>E8-G8</f>
        <v>13220740712.06</v>
      </c>
      <c r="J8" s="326">
        <f>ABS(IF(G8=0,0,((I8/G8)*100)))</f>
        <v>41.01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9717829653.59</v>
      </c>
      <c r="F10" s="324">
        <f aca="true" t="shared" si="0" ref="F10:F16">IF(E$8&gt;0,(E10/E$8)*100,0)</f>
        <v>21.38</v>
      </c>
      <c r="G10" s="324">
        <f>SUM(G11:G16)</f>
        <v>9645909983.53</v>
      </c>
      <c r="H10" s="324">
        <f aca="true" t="shared" si="1" ref="H10:H16">IF(G$8&gt;0,(G10/G$8)*100,0)</f>
        <v>29.92</v>
      </c>
      <c r="I10" s="325">
        <f aca="true" t="shared" si="2" ref="I10:I16">E10-G10</f>
        <v>71919670.06</v>
      </c>
      <c r="J10" s="326">
        <f aca="true" t="shared" si="3" ref="J10:J16">ABS(IF(G10=0,0,((I10/G10)*100)))</f>
        <v>0.75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9274746397.63</v>
      </c>
      <c r="F11" s="348">
        <f t="shared" si="0"/>
        <v>20.4</v>
      </c>
      <c r="G11" s="347">
        <v>9254654957.57</v>
      </c>
      <c r="H11" s="348">
        <f t="shared" si="1"/>
        <v>28.71</v>
      </c>
      <c r="I11" s="349">
        <f t="shared" si="2"/>
        <v>20091440.06</v>
      </c>
      <c r="J11" s="350">
        <f t="shared" si="3"/>
        <v>0.22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223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47">
        <v>201536201</v>
      </c>
      <c r="F13" s="348">
        <f t="shared" si="0"/>
        <v>0.44</v>
      </c>
      <c r="G13" s="347">
        <v>253938443</v>
      </c>
      <c r="H13" s="348">
        <f t="shared" si="1"/>
        <v>0.79</v>
      </c>
      <c r="I13" s="349">
        <f t="shared" si="2"/>
        <v>-52402242</v>
      </c>
      <c r="J13" s="350">
        <f t="shared" si="3"/>
        <v>20.64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11771383</v>
      </c>
      <c r="F14" s="348">
        <f t="shared" si="0"/>
        <v>0.03</v>
      </c>
      <c r="G14" s="347">
        <v>11967449</v>
      </c>
      <c r="H14" s="348">
        <f t="shared" si="1"/>
        <v>0.04</v>
      </c>
      <c r="I14" s="349">
        <f t="shared" si="2"/>
        <v>-196066</v>
      </c>
      <c r="J14" s="350">
        <f t="shared" si="3"/>
        <v>1.64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56">
        <v>229775671.96</v>
      </c>
      <c r="F15" s="348">
        <f t="shared" si="0"/>
        <v>0.51</v>
      </c>
      <c r="G15" s="347">
        <v>125349133.96</v>
      </c>
      <c r="H15" s="348">
        <f t="shared" si="1"/>
        <v>0.39</v>
      </c>
      <c r="I15" s="349">
        <f t="shared" si="2"/>
        <v>104426538</v>
      </c>
      <c r="J15" s="350">
        <f t="shared" si="3"/>
        <v>83.31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/>
      <c r="F16" s="348">
        <f t="shared" si="0"/>
        <v>0</v>
      </c>
      <c r="G16" s="347"/>
      <c r="H16" s="348">
        <f t="shared" si="1"/>
        <v>0</v>
      </c>
      <c r="I16" s="349">
        <f t="shared" si="2"/>
        <v>0</v>
      </c>
      <c r="J16" s="350">
        <f t="shared" si="3"/>
        <v>0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7"/>
      <c r="C17" s="358"/>
      <c r="D17" s="346"/>
      <c r="E17" s="348"/>
      <c r="F17" s="348"/>
      <c r="G17" s="348"/>
      <c r="H17" s="348"/>
      <c r="I17" s="349"/>
      <c r="J17" s="359"/>
      <c r="K17" s="316"/>
      <c r="L17" s="360"/>
      <c r="M17" s="352"/>
      <c r="N17" s="353"/>
      <c r="O17" s="354"/>
    </row>
    <row r="18" spans="1:15" s="341" customFormat="1" ht="13.5" customHeight="1">
      <c r="A18" s="334" t="s">
        <v>224</v>
      </c>
      <c r="C18" s="335"/>
      <c r="D18" s="342"/>
      <c r="E18" s="324">
        <f>SUM(E20:E24)</f>
        <v>18604355</v>
      </c>
      <c r="F18" s="324">
        <f>IF(E$8&gt;0,(E18/E$8)*100,0)</f>
        <v>0.04</v>
      </c>
      <c r="G18" s="324">
        <f>SUM(G20:G24)</f>
        <v>13496958</v>
      </c>
      <c r="H18" s="324">
        <f>IF(G$8&gt;0,(G18/G$8)*100,0)</f>
        <v>0.04</v>
      </c>
      <c r="I18" s="325">
        <f>E18-G18</f>
        <v>5107397</v>
      </c>
      <c r="J18" s="326">
        <f>ABS(IF(G18=0,0,((I18/G18)*100)))</f>
        <v>37.84</v>
      </c>
      <c r="K18" s="338" t="s">
        <v>147</v>
      </c>
      <c r="L18" s="338" t="s">
        <v>225</v>
      </c>
      <c r="M18" s="339"/>
      <c r="N18" s="343"/>
      <c r="O18" s="344">
        <v>41200</v>
      </c>
    </row>
    <row r="19" spans="1:15" s="362" customFormat="1" ht="14.25" customHeight="1">
      <c r="A19" s="361" t="s">
        <v>148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149</v>
      </c>
      <c r="M19" s="369"/>
      <c r="N19" s="370"/>
      <c r="O19" s="371"/>
    </row>
    <row r="20" spans="1:15" s="355" customFormat="1" ht="15" customHeight="1">
      <c r="A20" s="310"/>
      <c r="B20" s="345" t="s">
        <v>150</v>
      </c>
      <c r="C20" s="372"/>
      <c r="D20" s="346"/>
      <c r="E20" s="347"/>
      <c r="F20" s="348">
        <f>IF(E$8&gt;0,(E20/E$8)*100,0)</f>
        <v>0</v>
      </c>
      <c r="G20" s="347"/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2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2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2"/>
      <c r="D23" s="346"/>
      <c r="E23" s="347"/>
      <c r="F23" s="348">
        <f>IF(E$8&gt;0,(E23/E$8)*100,0)</f>
        <v>0</v>
      </c>
      <c r="G23" s="347"/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2"/>
      <c r="D24" s="346"/>
      <c r="E24" s="347">
        <v>18604355</v>
      </c>
      <c r="F24" s="348">
        <f>IF(E$8&gt;0,(E24/E$8)*100,0)</f>
        <v>0.04</v>
      </c>
      <c r="G24" s="347">
        <v>13496958</v>
      </c>
      <c r="H24" s="348">
        <f>IF(G$8&gt;0,(G24/G$8)*100,0)</f>
        <v>0.04</v>
      </c>
      <c r="I24" s="349">
        <f>E24-G24</f>
        <v>5107397</v>
      </c>
      <c r="J24" s="350">
        <f>ABS(IF(G24=0,0,((I24/G24)*100)))</f>
        <v>37.84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7"/>
      <c r="C25" s="358"/>
      <c r="D25" s="346"/>
      <c r="E25" s="348"/>
      <c r="F25" s="348"/>
      <c r="G25" s="348"/>
      <c r="H25" s="348"/>
      <c r="I25" s="349"/>
      <c r="J25" s="359"/>
      <c r="K25" s="316"/>
      <c r="L25" s="360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35626725313</v>
      </c>
      <c r="F26" s="324">
        <f aca="true" t="shared" si="4" ref="F26:F35">IF(E$8&gt;0,(E26/E$8)*100,0)</f>
        <v>78.37</v>
      </c>
      <c r="G26" s="324">
        <f>SUM(G27:G35)</f>
        <v>22419166230</v>
      </c>
      <c r="H26" s="324">
        <f aca="true" t="shared" si="5" ref="H26:H35">IF(G$8&gt;0,(G26/G$8)*100,0)</f>
        <v>69.55</v>
      </c>
      <c r="I26" s="325">
        <f aca="true" t="shared" si="6" ref="I26:I35">E26-G26</f>
        <v>13207559083</v>
      </c>
      <c r="J26" s="326">
        <f aca="true" t="shared" si="7" ref="J26:J35">ABS(IF(G26=0,0,((I26/G26)*100)))</f>
        <v>58.91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2"/>
      <c r="D27" s="346"/>
      <c r="E27" s="347">
        <v>5110042512</v>
      </c>
      <c r="F27" s="348">
        <f t="shared" si="4"/>
        <v>11.24</v>
      </c>
      <c r="G27" s="347">
        <v>5113935128</v>
      </c>
      <c r="H27" s="348">
        <f t="shared" si="5"/>
        <v>15.86</v>
      </c>
      <c r="I27" s="349">
        <f t="shared" si="6"/>
        <v>-3892616</v>
      </c>
      <c r="J27" s="350">
        <f t="shared" si="7"/>
        <v>0.08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2"/>
      <c r="D28" s="346"/>
      <c r="E28" s="347">
        <v>6908736347</v>
      </c>
      <c r="F28" s="348">
        <f t="shared" si="4"/>
        <v>15.2</v>
      </c>
      <c r="G28" s="347">
        <v>3166713352</v>
      </c>
      <c r="H28" s="348">
        <f t="shared" si="5"/>
        <v>9.82</v>
      </c>
      <c r="I28" s="349">
        <f t="shared" si="6"/>
        <v>3742022995</v>
      </c>
      <c r="J28" s="350">
        <f t="shared" si="7"/>
        <v>118.17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2"/>
      <c r="D29" s="346"/>
      <c r="E29" s="347">
        <v>21467448374</v>
      </c>
      <c r="F29" s="348">
        <f t="shared" si="4"/>
        <v>47.23</v>
      </c>
      <c r="G29" s="347">
        <v>12166550400</v>
      </c>
      <c r="H29" s="348">
        <f t="shared" si="5"/>
        <v>37.74</v>
      </c>
      <c r="I29" s="349">
        <f t="shared" si="6"/>
        <v>9300897974</v>
      </c>
      <c r="J29" s="350">
        <f t="shared" si="7"/>
        <v>76.45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2"/>
      <c r="D30" s="346"/>
      <c r="E30" s="347">
        <v>1513877193</v>
      </c>
      <c r="F30" s="348">
        <f t="shared" si="4"/>
        <v>3.33</v>
      </c>
      <c r="G30" s="347">
        <v>1349809482</v>
      </c>
      <c r="H30" s="348">
        <f t="shared" si="5"/>
        <v>4.19</v>
      </c>
      <c r="I30" s="349">
        <f t="shared" si="6"/>
        <v>164067711</v>
      </c>
      <c r="J30" s="350">
        <f t="shared" si="7"/>
        <v>12.15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2"/>
      <c r="D31" s="346"/>
      <c r="E31" s="347">
        <v>264062844</v>
      </c>
      <c r="F31" s="348">
        <f t="shared" si="4"/>
        <v>0.58</v>
      </c>
      <c r="G31" s="347">
        <v>257239835</v>
      </c>
      <c r="H31" s="348">
        <f t="shared" si="5"/>
        <v>0.8</v>
      </c>
      <c r="I31" s="349">
        <f t="shared" si="6"/>
        <v>6823009</v>
      </c>
      <c r="J31" s="350">
        <f t="shared" si="7"/>
        <v>2.65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2"/>
      <c r="D32" s="346"/>
      <c r="E32" s="347">
        <v>50662401</v>
      </c>
      <c r="F32" s="348">
        <f t="shared" si="4"/>
        <v>0.11</v>
      </c>
      <c r="G32" s="347">
        <v>31627869</v>
      </c>
      <c r="H32" s="348">
        <f t="shared" si="5"/>
        <v>0.1</v>
      </c>
      <c r="I32" s="349">
        <f t="shared" si="6"/>
        <v>19034532</v>
      </c>
      <c r="J32" s="350">
        <f t="shared" si="7"/>
        <v>60.18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2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2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2"/>
      <c r="D35" s="346"/>
      <c r="E35" s="347">
        <v>311895642</v>
      </c>
      <c r="F35" s="348">
        <f t="shared" si="4"/>
        <v>0.69</v>
      </c>
      <c r="G35" s="347">
        <v>333290164</v>
      </c>
      <c r="H35" s="348">
        <f t="shared" si="5"/>
        <v>1.03</v>
      </c>
      <c r="I35" s="349">
        <f t="shared" si="6"/>
        <v>-21394522</v>
      </c>
      <c r="J35" s="350">
        <f t="shared" si="7"/>
        <v>6.42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7"/>
      <c r="C36" s="358"/>
      <c r="D36" s="346"/>
      <c r="E36" s="348"/>
      <c r="F36" s="348"/>
      <c r="G36" s="348"/>
      <c r="H36" s="348"/>
      <c r="I36" s="349"/>
      <c r="J36" s="359"/>
      <c r="K36" s="316"/>
      <c r="L36" s="360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2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2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2"/>
      <c r="D40" s="346"/>
      <c r="E40" s="347"/>
      <c r="F40" s="348">
        <f>IF(E$8&gt;0,(E40/E$8)*100,0)</f>
        <v>0</v>
      </c>
      <c r="G40" s="373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7"/>
      <c r="C41" s="358"/>
      <c r="D41" s="374"/>
      <c r="E41" s="348"/>
      <c r="F41" s="348"/>
      <c r="G41" s="348"/>
      <c r="H41" s="348"/>
      <c r="I41" s="349"/>
      <c r="J41" s="359"/>
      <c r="K41" s="316"/>
      <c r="L41" s="360"/>
      <c r="M41" s="352"/>
      <c r="N41" s="375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27940275</v>
      </c>
      <c r="F42" s="324">
        <f>IF(E$8&gt;0,(E42/E$8)*100,0)</f>
        <v>0.06</v>
      </c>
      <c r="G42" s="324">
        <f>SUM(G43:G43)</f>
        <v>21168593</v>
      </c>
      <c r="H42" s="324">
        <f>IF(G$8&gt;0,(G42/G$8)*100,0)</f>
        <v>0.07</v>
      </c>
      <c r="I42" s="325">
        <f>E42-G42</f>
        <v>6771682</v>
      </c>
      <c r="J42" s="326">
        <f>ABS(IF(G42=0,0,((I42/G42)*100)))</f>
        <v>31.99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6" customFormat="1" ht="15" customHeight="1">
      <c r="A43" s="310"/>
      <c r="B43" s="345" t="s">
        <v>180</v>
      </c>
      <c r="C43" s="345"/>
      <c r="D43" s="346"/>
      <c r="E43" s="347">
        <v>27940275</v>
      </c>
      <c r="F43" s="348">
        <f>IF(E$8&gt;0,(E43/E$8)*100,0)</f>
        <v>0.06</v>
      </c>
      <c r="G43" s="347">
        <v>21168593</v>
      </c>
      <c r="H43" s="348">
        <f>IF(G$8&gt;0,(G43/G$8)*100,0)</f>
        <v>0.07</v>
      </c>
      <c r="I43" s="349">
        <f>E43-G43</f>
        <v>6771682</v>
      </c>
      <c r="J43" s="350">
        <f>ABS(IF(G43=0,0,((I43/G43)*100)))</f>
        <v>31.99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7" customFormat="1" ht="8.25" customHeight="1">
      <c r="A44" s="310"/>
      <c r="B44" s="357"/>
      <c r="C44" s="358"/>
      <c r="D44" s="346"/>
      <c r="E44" s="348"/>
      <c r="F44" s="348"/>
      <c r="G44" s="348"/>
      <c r="H44" s="348"/>
      <c r="I44" s="349"/>
      <c r="J44" s="359"/>
      <c r="K44" s="316"/>
      <c r="L44" s="360"/>
      <c r="M44" s="352"/>
      <c r="N44" s="353"/>
      <c r="O44" s="319"/>
    </row>
    <row r="45" spans="1:15" s="378" customFormat="1" ht="15" customHeight="1">
      <c r="A45" s="334" t="s">
        <v>181</v>
      </c>
      <c r="C45" s="335"/>
      <c r="D45" s="342"/>
      <c r="E45" s="324">
        <f>SUM(E46:E46)</f>
        <v>0</v>
      </c>
      <c r="F45" s="324">
        <f>IF(E$8&gt;0,(E45/E$8)*100,0)</f>
        <v>0</v>
      </c>
      <c r="G45" s="324">
        <f>SUM(G46:G46)</f>
        <v>0</v>
      </c>
      <c r="H45" s="324">
        <f>IF(G$8&gt;0,(G45/G$8)*100,0)</f>
        <v>0</v>
      </c>
      <c r="I45" s="325">
        <f>E45-G45</f>
        <v>0</v>
      </c>
      <c r="J45" s="326">
        <f>ABS(IF(G45=0,0,((I45/G45)*100)))</f>
        <v>0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9" customFormat="1" ht="15" customHeight="1">
      <c r="A46" s="310"/>
      <c r="B46" s="345" t="s">
        <v>184</v>
      </c>
      <c r="C46" s="345"/>
      <c r="D46" s="346"/>
      <c r="E46" s="347"/>
      <c r="F46" s="348">
        <f>IF(E$8&gt;0,(E46/E$8)*100,0)</f>
        <v>0</v>
      </c>
      <c r="G46" s="347"/>
      <c r="H46" s="348">
        <f>IF(G$8&gt;0,(G46/G$8)*100,0)</f>
        <v>0</v>
      </c>
      <c r="I46" s="349">
        <f>E46-G46</f>
        <v>0</v>
      </c>
      <c r="J46" s="350">
        <f>ABS(IF(G46=0,0,((I46/G46)*100)))</f>
        <v>0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2" customFormat="1" ht="8.25" customHeight="1">
      <c r="A47" s="310"/>
      <c r="B47" s="380"/>
      <c r="C47" s="358"/>
      <c r="D47" s="346"/>
      <c r="E47" s="348"/>
      <c r="F47" s="348"/>
      <c r="G47" s="348"/>
      <c r="H47" s="348"/>
      <c r="I47" s="349"/>
      <c r="J47" s="359"/>
      <c r="K47" s="316"/>
      <c r="L47" s="381"/>
      <c r="M47" s="352"/>
      <c r="N47" s="353"/>
      <c r="O47" s="319"/>
    </row>
    <row r="48" spans="1:15" s="383" customFormat="1" ht="13.5" customHeight="1">
      <c r="A48" s="334" t="s">
        <v>185</v>
      </c>
      <c r="C48" s="335"/>
      <c r="D48" s="342"/>
      <c r="E48" s="324">
        <f>SUM(E49:E52)</f>
        <v>65998055.44</v>
      </c>
      <c r="F48" s="324">
        <f>IF(E$8&gt;0,(E48/E$8)*100,0)</f>
        <v>0.15</v>
      </c>
      <c r="G48" s="324">
        <f>SUM(G49:G52)</f>
        <v>136615175.44</v>
      </c>
      <c r="H48" s="324">
        <f>IF(G$8&gt;0,(G48/G$8)*100,0)</f>
        <v>0.42</v>
      </c>
      <c r="I48" s="325">
        <f>E48-G48</f>
        <v>-70617120</v>
      </c>
      <c r="J48" s="326">
        <f>ABS(IF(G48=0,0,((I48/G48)*100)))</f>
        <v>51.69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4" customFormat="1" ht="15" customHeight="1">
      <c r="A49" s="310"/>
      <c r="B49" s="345" t="s">
        <v>188</v>
      </c>
      <c r="C49" s="345"/>
      <c r="D49" s="374"/>
      <c r="E49" s="347">
        <v>63290909.44</v>
      </c>
      <c r="F49" s="348">
        <f>IF(E$8&gt;0,(E49/E$8)*100,0)</f>
        <v>0.14</v>
      </c>
      <c r="G49" s="347">
        <v>62558230.44</v>
      </c>
      <c r="H49" s="348">
        <f>IF(G$8&gt;0,(G49/G$8)*100,0)</f>
        <v>0.19</v>
      </c>
      <c r="I49" s="349">
        <f>E49-G49</f>
        <v>732679</v>
      </c>
      <c r="J49" s="350">
        <f>ABS(IF(G49=0,0,((I49/G49)*100)))</f>
        <v>1.17</v>
      </c>
      <c r="K49" s="316"/>
      <c r="L49" s="351" t="s">
        <v>134</v>
      </c>
      <c r="M49" s="358" t="s">
        <v>189</v>
      </c>
      <c r="N49" s="375"/>
      <c r="O49" s="319">
        <v>41710</v>
      </c>
    </row>
    <row r="50" spans="1:15" s="384" customFormat="1" ht="15" customHeight="1">
      <c r="A50" s="310"/>
      <c r="B50" s="345" t="s">
        <v>190</v>
      </c>
      <c r="C50" s="345"/>
      <c r="D50" s="374"/>
      <c r="E50" s="347">
        <v>2707146</v>
      </c>
      <c r="F50" s="348">
        <f>IF(E$8&gt;0,(E50/E$8)*100,0)</f>
        <v>0.01</v>
      </c>
      <c r="G50" s="347">
        <v>74056945</v>
      </c>
      <c r="H50" s="348">
        <f>IF(G$8&gt;0,(G50/G$8)*100,0)</f>
        <v>0.23</v>
      </c>
      <c r="I50" s="349">
        <f>E50-G50</f>
        <v>-71349799</v>
      </c>
      <c r="J50" s="350">
        <f>ABS(IF(G50=0,0,((I50/G50)*100)))</f>
        <v>96.34</v>
      </c>
      <c r="K50" s="316"/>
      <c r="L50" s="351" t="s">
        <v>135</v>
      </c>
      <c r="M50" s="352" t="s">
        <v>190</v>
      </c>
      <c r="N50" s="375"/>
      <c r="O50" s="319">
        <v>41720</v>
      </c>
    </row>
    <row r="51" spans="1:15" s="384" customFormat="1" ht="15" customHeight="1">
      <c r="A51" s="310"/>
      <c r="B51" s="345" t="s">
        <v>191</v>
      </c>
      <c r="C51" s="345"/>
      <c r="D51" s="374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6"/>
      <c r="L51" s="385" t="s">
        <v>138</v>
      </c>
      <c r="M51" s="358" t="s">
        <v>191</v>
      </c>
      <c r="N51" s="375"/>
      <c r="O51" s="319">
        <v>41730</v>
      </c>
    </row>
    <row r="52" spans="1:15" s="384" customFormat="1" ht="27" customHeight="1">
      <c r="A52" s="310"/>
      <c r="B52" s="386" t="s">
        <v>226</v>
      </c>
      <c r="C52" s="345"/>
      <c r="D52" s="374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5" t="s">
        <v>141</v>
      </c>
      <c r="M52" s="358" t="s">
        <v>192</v>
      </c>
      <c r="N52" s="375"/>
      <c r="O52" s="319">
        <v>41740</v>
      </c>
    </row>
    <row r="53" spans="1:15" s="387" customFormat="1" ht="7.5" customHeight="1">
      <c r="A53" s="310"/>
      <c r="B53" s="380"/>
      <c r="C53" s="358"/>
      <c r="D53" s="374"/>
      <c r="E53" s="348"/>
      <c r="F53" s="348"/>
      <c r="G53" s="348"/>
      <c r="H53" s="348"/>
      <c r="I53" s="349"/>
      <c r="J53" s="359"/>
      <c r="K53" s="316"/>
      <c r="L53" s="381"/>
      <c r="M53" s="352"/>
      <c r="N53" s="375"/>
      <c r="O53" s="354"/>
    </row>
    <row r="54" spans="1:15" s="399" customFormat="1" ht="24.75" customHeight="1" thickBot="1">
      <c r="A54" s="388" t="s">
        <v>193</v>
      </c>
      <c r="B54" s="389"/>
      <c r="C54" s="389"/>
      <c r="D54" s="390"/>
      <c r="E54" s="391">
        <f>E8</f>
        <v>45457097652.03</v>
      </c>
      <c r="F54" s="391">
        <f>IF(E$8&gt;0,(E54/E$8)*100,0)</f>
        <v>100</v>
      </c>
      <c r="G54" s="391">
        <f>G8</f>
        <v>32236356939.97</v>
      </c>
      <c r="H54" s="391">
        <f>IF(G$8&gt;0,(G54/G$8)*100,0)</f>
        <v>100</v>
      </c>
      <c r="I54" s="392">
        <f>E54-G54</f>
        <v>13220740712.06</v>
      </c>
      <c r="J54" s="393">
        <f>ABS(IF(G54=0,0,((I54/G54)*100)))</f>
        <v>41.01</v>
      </c>
      <c r="K54" s="394"/>
      <c r="L54" s="395" t="s">
        <v>194</v>
      </c>
      <c r="M54" s="396"/>
      <c r="N54" s="397"/>
      <c r="O54" s="398">
        <v>42000</v>
      </c>
    </row>
    <row r="55" spans="1:15" s="403" customFormat="1" ht="37.5" customHeight="1">
      <c r="A55" s="400" t="s">
        <v>227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1" customFormat="1" ht="18" customHeight="1">
      <c r="A56" s="404" t="s">
        <v>195</v>
      </c>
      <c r="D56" s="262"/>
      <c r="E56" s="263"/>
      <c r="F56" s="263"/>
      <c r="G56" s="263"/>
      <c r="H56" s="263"/>
      <c r="I56" s="264"/>
      <c r="J56" s="405"/>
      <c r="K56" s="266" t="s">
        <v>195</v>
      </c>
      <c r="L56" s="267"/>
      <c r="M56" s="267"/>
      <c r="N56" s="268"/>
      <c r="O56" s="406"/>
    </row>
    <row r="57" spans="1:15" s="417" customFormat="1" ht="36" customHeight="1">
      <c r="A57" s="407" t="s">
        <v>228</v>
      </c>
      <c r="B57" s="282"/>
      <c r="C57" s="408"/>
      <c r="D57" s="284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4" customFormat="1" ht="18" customHeight="1">
      <c r="A58" s="418"/>
      <c r="C58" s="275"/>
      <c r="D58" s="276"/>
      <c r="E58" s="277"/>
      <c r="F58" s="277"/>
      <c r="G58" s="277"/>
      <c r="H58" s="277"/>
      <c r="I58" s="278"/>
      <c r="J58" s="419"/>
      <c r="K58" s="420"/>
      <c r="L58" s="421"/>
      <c r="M58" s="422"/>
      <c r="N58" s="423"/>
      <c r="O58" s="424"/>
    </row>
    <row r="59" spans="1:15" s="283" customFormat="1" ht="32.25" customHeight="1" thickBot="1">
      <c r="A59" s="425" t="s">
        <v>229</v>
      </c>
      <c r="B59" s="282"/>
      <c r="D59" s="284"/>
      <c r="E59" s="285"/>
      <c r="F59" s="285"/>
      <c r="G59" s="285"/>
      <c r="H59" s="285"/>
      <c r="I59" s="286"/>
      <c r="J59" s="426" t="s">
        <v>230</v>
      </c>
      <c r="K59" s="427"/>
      <c r="L59" s="413"/>
      <c r="M59" s="428"/>
      <c r="N59" s="415"/>
      <c r="O59" s="429"/>
    </row>
    <row r="60" spans="1:15" s="300" customFormat="1" ht="28.5" customHeight="1">
      <c r="A60" s="290" t="s">
        <v>231</v>
      </c>
      <c r="B60" s="290"/>
      <c r="C60" s="290"/>
      <c r="D60" s="430"/>
      <c r="E60" s="292" t="s">
        <v>122</v>
      </c>
      <c r="F60" s="293"/>
      <c r="G60" s="292" t="s">
        <v>123</v>
      </c>
      <c r="H60" s="293"/>
      <c r="I60" s="431" t="s">
        <v>232</v>
      </c>
      <c r="J60" s="432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3" t="s">
        <v>3</v>
      </c>
      <c r="K61" s="306"/>
      <c r="L61" s="307" t="s">
        <v>126</v>
      </c>
      <c r="M61" s="307"/>
      <c r="N61" s="308"/>
      <c r="O61" s="434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5" t="s">
        <v>196</v>
      </c>
      <c r="C63" s="436"/>
      <c r="D63" s="437"/>
      <c r="E63" s="324">
        <f>E65+E71+E75+E79</f>
        <v>3845703371.66</v>
      </c>
      <c r="F63" s="324">
        <f>IF(E$100&gt;0,(E63/E$100)*100,0)</f>
        <v>8.46</v>
      </c>
      <c r="G63" s="324">
        <f>G65+G71+G75+G79</f>
        <v>4885593190.6</v>
      </c>
      <c r="H63" s="324">
        <f>IF(G$100&gt;0,(G63/G$100)*100,0)</f>
        <v>15.16</v>
      </c>
      <c r="I63" s="325">
        <f>E63-G63</f>
        <v>-1039889818.94</v>
      </c>
      <c r="J63" s="326">
        <f>ABS(IF(G63=0,0,((I63/G63)*100)))</f>
        <v>21.28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8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9" customFormat="1" ht="17.25" customHeight="1">
      <c r="A65" s="439" t="s">
        <v>198</v>
      </c>
      <c r="B65" s="440"/>
      <c r="C65" s="441"/>
      <c r="D65" s="442"/>
      <c r="E65" s="443">
        <f>SUM(E66:E69)</f>
        <v>3472781373.66</v>
      </c>
      <c r="F65" s="443">
        <f>IF(E$100&gt;0,(E65/E$100)*100,0)</f>
        <v>7.64</v>
      </c>
      <c r="G65" s="443">
        <f>SUM(G66:G69)</f>
        <v>4459172168.6</v>
      </c>
      <c r="H65" s="443">
        <f>IF(G$100&gt;0,(G65/G$100)*100,0)</f>
        <v>13.83</v>
      </c>
      <c r="I65" s="444">
        <f>E65-G65</f>
        <v>-986390794.94</v>
      </c>
      <c r="J65" s="445">
        <f>ABS(IF(G65=0,0,((I65/G65)*100)))</f>
        <v>22.12</v>
      </c>
      <c r="K65" s="446" t="s">
        <v>131</v>
      </c>
      <c r="L65" s="446" t="s">
        <v>199</v>
      </c>
      <c r="M65" s="447"/>
      <c r="N65" s="448"/>
      <c r="O65" s="398">
        <v>43100</v>
      </c>
    </row>
    <row r="66" spans="1:15" s="387" customFormat="1" ht="21" customHeight="1">
      <c r="A66" s="310"/>
      <c r="B66" s="345" t="s">
        <v>200</v>
      </c>
      <c r="C66" s="345"/>
      <c r="D66" s="449"/>
      <c r="E66" s="347"/>
      <c r="F66" s="348">
        <f>IF(E$100&gt;0,(E66/E$100)*100,0)</f>
        <v>0</v>
      </c>
      <c r="G66" s="347"/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6"/>
      <c r="L66" s="351" t="s">
        <v>134</v>
      </c>
      <c r="M66" s="450" t="s">
        <v>200</v>
      </c>
      <c r="N66" s="451"/>
      <c r="O66" s="354">
        <v>43110</v>
      </c>
    </row>
    <row r="67" spans="1:15" s="387" customFormat="1" ht="21" customHeight="1">
      <c r="A67" s="310"/>
      <c r="B67" s="345" t="s">
        <v>201</v>
      </c>
      <c r="C67" s="345"/>
      <c r="D67" s="449"/>
      <c r="E67" s="356">
        <v>3046195324.66</v>
      </c>
      <c r="F67" s="348">
        <f>IF(E$100&gt;0,(E67/E$100)*100,0)</f>
        <v>6.7</v>
      </c>
      <c r="G67" s="347">
        <v>3479641751.6</v>
      </c>
      <c r="H67" s="348">
        <f>IF(G$100&gt;0,(G67/G$100)*100,0)</f>
        <v>10.79</v>
      </c>
      <c r="I67" s="349">
        <f>E67-G67</f>
        <v>-433446426.94</v>
      </c>
      <c r="J67" s="350">
        <f>ABS(IF(G67=0,0,((I67/G67)*100)))</f>
        <v>12.46</v>
      </c>
      <c r="K67" s="316"/>
      <c r="L67" s="351" t="s">
        <v>135</v>
      </c>
      <c r="M67" s="452" t="s">
        <v>201</v>
      </c>
      <c r="N67" s="451"/>
      <c r="O67" s="354">
        <v>43120</v>
      </c>
    </row>
    <row r="68" spans="1:15" s="387" customFormat="1" ht="21" customHeight="1">
      <c r="A68" s="310"/>
      <c r="B68" s="345" t="s">
        <v>202</v>
      </c>
      <c r="C68" s="345"/>
      <c r="D68" s="449"/>
      <c r="E68" s="356">
        <v>426586049</v>
      </c>
      <c r="F68" s="348">
        <f>IF(E$100&gt;0,(E68/E$100)*100,0)</f>
        <v>0.94</v>
      </c>
      <c r="G68" s="347">
        <v>979530417</v>
      </c>
      <c r="H68" s="348">
        <f>IF(G$100&gt;0,(G68/G$100)*100,0)</f>
        <v>3.04</v>
      </c>
      <c r="I68" s="349">
        <f>E68-G68</f>
        <v>-552944368</v>
      </c>
      <c r="J68" s="350">
        <f>ABS(IF(G68=0,0,((I68/G68)*100)))</f>
        <v>56.45</v>
      </c>
      <c r="K68" s="316"/>
      <c r="L68" s="351" t="s">
        <v>138</v>
      </c>
      <c r="M68" s="352" t="s">
        <v>202</v>
      </c>
      <c r="N68" s="451"/>
      <c r="O68" s="354">
        <v>43130</v>
      </c>
    </row>
    <row r="69" spans="1:15" s="387" customFormat="1" ht="21" customHeight="1">
      <c r="A69" s="310"/>
      <c r="B69" s="345" t="s">
        <v>233</v>
      </c>
      <c r="C69" s="345"/>
      <c r="D69" s="449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1"/>
      <c r="O69" s="354"/>
    </row>
    <row r="70" spans="1:15" s="387" customFormat="1" ht="4.5" customHeight="1">
      <c r="A70" s="310"/>
      <c r="B70" s="357"/>
      <c r="C70" s="358"/>
      <c r="D70" s="453"/>
      <c r="E70" s="348"/>
      <c r="F70" s="348"/>
      <c r="G70" s="348"/>
      <c r="H70" s="348"/>
      <c r="I70" s="349"/>
      <c r="J70" s="359"/>
      <c r="K70" s="316"/>
      <c r="L70" s="360"/>
      <c r="M70" s="352"/>
      <c r="N70" s="375"/>
      <c r="O70" s="354"/>
    </row>
    <row r="71" spans="1:15" s="399" customFormat="1" ht="17.25" customHeight="1">
      <c r="A71" s="439" t="s">
        <v>203</v>
      </c>
      <c r="B71" s="440"/>
      <c r="C71" s="441"/>
      <c r="D71" s="442"/>
      <c r="E71" s="443">
        <f>SUM(E72:E73)</f>
        <v>91116315</v>
      </c>
      <c r="F71" s="443">
        <f>IF(E$100&gt;0,(E71/E$100)*100,0)</f>
        <v>0.2</v>
      </c>
      <c r="G71" s="443">
        <f>SUM(G72:G73)</f>
        <v>92580455</v>
      </c>
      <c r="H71" s="443">
        <f>IF(G$100&gt;0,(G71/G$100)*100,0)</f>
        <v>0.29</v>
      </c>
      <c r="I71" s="444">
        <f>E71-G71</f>
        <v>-1464140</v>
      </c>
      <c r="J71" s="445">
        <f>ABS(IF(G71=0,0,((I71/G71)*100)))</f>
        <v>1.58</v>
      </c>
      <c r="K71" s="446" t="s">
        <v>147</v>
      </c>
      <c r="L71" s="446" t="s">
        <v>204</v>
      </c>
      <c r="M71" s="447"/>
      <c r="N71" s="448"/>
      <c r="O71" s="398">
        <v>43200</v>
      </c>
    </row>
    <row r="72" spans="1:15" s="387" customFormat="1" ht="21" customHeight="1">
      <c r="A72" s="310"/>
      <c r="B72" s="345" t="s">
        <v>205</v>
      </c>
      <c r="C72" s="345"/>
      <c r="D72" s="449"/>
      <c r="E72" s="347">
        <v>91116315</v>
      </c>
      <c r="F72" s="348">
        <f>IF(E$100&gt;0,(E72/E$100)*100,0)</f>
        <v>0.2</v>
      </c>
      <c r="G72" s="347">
        <v>92580455</v>
      </c>
      <c r="H72" s="348">
        <f>IF(G$100&gt;0,(G72/G$100)*100,0)</f>
        <v>0.29</v>
      </c>
      <c r="I72" s="349">
        <f>E72-G72</f>
        <v>-1464140</v>
      </c>
      <c r="J72" s="350">
        <f>ABS(IF(G72=0,0,((I72/G72)*100)))</f>
        <v>1.58</v>
      </c>
      <c r="K72" s="316"/>
      <c r="L72" s="351" t="s">
        <v>134</v>
      </c>
      <c r="M72" s="452" t="s">
        <v>205</v>
      </c>
      <c r="N72" s="451"/>
      <c r="O72" s="354">
        <v>43210</v>
      </c>
    </row>
    <row r="73" spans="1:15" s="387" customFormat="1" ht="21" customHeight="1">
      <c r="A73" s="310"/>
      <c r="B73" s="345" t="s">
        <v>234</v>
      </c>
      <c r="C73" s="345"/>
      <c r="D73" s="449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2"/>
      <c r="N73" s="451"/>
      <c r="O73" s="354"/>
    </row>
    <row r="74" spans="1:15" s="387" customFormat="1" ht="4.5" customHeight="1">
      <c r="A74" s="310"/>
      <c r="B74" s="357"/>
      <c r="C74" s="358"/>
      <c r="D74" s="453"/>
      <c r="E74" s="348"/>
      <c r="F74" s="348"/>
      <c r="G74" s="348"/>
      <c r="H74" s="348"/>
      <c r="I74" s="349"/>
      <c r="J74" s="359"/>
      <c r="K74" s="316"/>
      <c r="L74" s="360"/>
      <c r="M74" s="352"/>
      <c r="N74" s="375"/>
      <c r="O74" s="354"/>
    </row>
    <row r="75" spans="1:15" s="399" customFormat="1" ht="17.25" customHeight="1">
      <c r="A75" s="439" t="s">
        <v>235</v>
      </c>
      <c r="B75" s="440"/>
      <c r="C75" s="441"/>
      <c r="D75" s="442"/>
      <c r="E75" s="443">
        <f>SUM(E76:E77)</f>
        <v>281805683</v>
      </c>
      <c r="F75" s="443">
        <f>IF(E$100&gt;0,(E75/E$100)*100,0)</f>
        <v>0.62</v>
      </c>
      <c r="G75" s="443">
        <f>SUM(G76:G77)</f>
        <v>333840567</v>
      </c>
      <c r="H75" s="443">
        <f>IF(G$100&gt;0,(G75/G$100)*100,0)</f>
        <v>1.04</v>
      </c>
      <c r="I75" s="444">
        <f>E75-G75</f>
        <v>-52034884</v>
      </c>
      <c r="J75" s="445">
        <f>ABS(IF(G75=0,0,((I75/G75)*100)))</f>
        <v>15.59</v>
      </c>
      <c r="K75" s="446" t="s">
        <v>156</v>
      </c>
      <c r="L75" s="446" t="s">
        <v>206</v>
      </c>
      <c r="M75" s="447"/>
      <c r="N75" s="448"/>
      <c r="O75" s="398">
        <v>43300</v>
      </c>
    </row>
    <row r="76" spans="1:15" s="387" customFormat="1" ht="21" customHeight="1">
      <c r="A76" s="310"/>
      <c r="B76" s="345" t="s">
        <v>236</v>
      </c>
      <c r="C76" s="345"/>
      <c r="D76" s="449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2" t="s">
        <v>207</v>
      </c>
      <c r="N76" s="451"/>
      <c r="O76" s="354">
        <v>43310</v>
      </c>
    </row>
    <row r="77" spans="1:15" s="387" customFormat="1" ht="21" customHeight="1">
      <c r="A77" s="310"/>
      <c r="B77" s="345" t="s">
        <v>237</v>
      </c>
      <c r="C77" s="345"/>
      <c r="D77" s="449"/>
      <c r="E77" s="347">
        <v>281805683</v>
      </c>
      <c r="F77" s="348">
        <f>IF(E$100&gt;0,(E77/E$100)*100,0)</f>
        <v>0.62</v>
      </c>
      <c r="G77" s="347">
        <v>333840567</v>
      </c>
      <c r="H77" s="348">
        <f>IF(G$100&gt;0,(G77/G$100)*100,0)</f>
        <v>1.04</v>
      </c>
      <c r="I77" s="349">
        <f>E77-G77</f>
        <v>-52034884</v>
      </c>
      <c r="J77" s="350">
        <f>ABS(IF(G77=0,0,((I77/G77)*100)))</f>
        <v>15.59</v>
      </c>
      <c r="K77" s="316"/>
      <c r="L77" s="351"/>
      <c r="M77" s="452"/>
      <c r="N77" s="451"/>
      <c r="O77" s="354"/>
    </row>
    <row r="78" spans="1:15" s="387" customFormat="1" ht="4.5" customHeight="1">
      <c r="A78" s="310"/>
      <c r="B78" s="454"/>
      <c r="C78" s="454"/>
      <c r="D78" s="449"/>
      <c r="E78" s="348"/>
      <c r="F78" s="348"/>
      <c r="G78" s="348"/>
      <c r="H78" s="348"/>
      <c r="I78" s="349"/>
      <c r="J78" s="350"/>
      <c r="K78" s="316"/>
      <c r="L78" s="351"/>
      <c r="M78" s="452"/>
      <c r="N78" s="451"/>
      <c r="O78" s="354"/>
    </row>
    <row r="79" spans="1:15" s="462" customFormat="1" ht="17.25" customHeight="1">
      <c r="A79" s="439" t="s">
        <v>238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7" customFormat="1" ht="21" customHeight="1">
      <c r="A80" s="310"/>
      <c r="B80" s="345" t="s">
        <v>239</v>
      </c>
      <c r="C80" s="345"/>
      <c r="D80" s="449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6"/>
      <c r="L80" s="351"/>
      <c r="M80" s="452"/>
      <c r="N80" s="451"/>
      <c r="O80" s="354"/>
    </row>
    <row r="81" spans="1:15" s="387" customFormat="1" ht="21" customHeight="1">
      <c r="A81" s="310"/>
      <c r="B81" s="357"/>
      <c r="C81" s="358"/>
      <c r="D81" s="453"/>
      <c r="E81" s="348"/>
      <c r="F81" s="348"/>
      <c r="G81" s="348"/>
      <c r="H81" s="348"/>
      <c r="I81" s="349"/>
      <c r="J81" s="359"/>
      <c r="K81" s="316"/>
      <c r="L81" s="360"/>
      <c r="M81" s="352"/>
      <c r="N81" s="375"/>
      <c r="O81" s="354"/>
    </row>
    <row r="82" spans="1:15" s="332" customFormat="1" ht="21" customHeight="1">
      <c r="A82" s="463"/>
      <c r="B82" s="435" t="s">
        <v>208</v>
      </c>
      <c r="C82" s="464"/>
      <c r="D82" s="465"/>
      <c r="E82" s="324">
        <f>SUM(E84,E87,E91,E95)</f>
        <v>41611394280.37</v>
      </c>
      <c r="F82" s="324">
        <f>IF(E$100&gt;0,(E82/E$100)*100,0)</f>
        <v>91.54</v>
      </c>
      <c r="G82" s="324">
        <f>SUM(G84,G87,G91,G95)</f>
        <v>27350763749.37</v>
      </c>
      <c r="H82" s="324">
        <f>IF(G$100&gt;0,(G82/G$100)*100,0)</f>
        <v>84.84</v>
      </c>
      <c r="I82" s="325">
        <f>E82-G82</f>
        <v>14260630531</v>
      </c>
      <c r="J82" s="326">
        <f>ABS(IF(G82=0,0,((I82/G82)*100)))</f>
        <v>52.14</v>
      </c>
      <c r="K82" s="327"/>
      <c r="L82" s="328" t="s">
        <v>209</v>
      </c>
      <c r="M82" s="466"/>
      <c r="N82" s="467"/>
      <c r="O82" s="331">
        <v>44000</v>
      </c>
    </row>
    <row r="83" spans="1:15" s="387" customFormat="1" ht="4.5" customHeight="1">
      <c r="A83" s="310"/>
      <c r="B83" s="357"/>
      <c r="C83" s="358"/>
      <c r="D83" s="453"/>
      <c r="E83" s="348"/>
      <c r="F83" s="348"/>
      <c r="G83" s="348"/>
      <c r="H83" s="348"/>
      <c r="I83" s="349"/>
      <c r="J83" s="359"/>
      <c r="K83" s="316"/>
      <c r="L83" s="360"/>
      <c r="M83" s="352"/>
      <c r="N83" s="375"/>
      <c r="O83" s="354"/>
    </row>
    <row r="84" spans="1:15" s="399" customFormat="1" ht="17.25" customHeight="1">
      <c r="A84" s="439" t="s">
        <v>210</v>
      </c>
      <c r="B84" s="440"/>
      <c r="C84" s="468"/>
      <c r="D84" s="469"/>
      <c r="E84" s="443">
        <f>SUM(E85)</f>
        <v>28779179098</v>
      </c>
      <c r="F84" s="443">
        <f>IF(E$100&gt;0,(E84/E$100)*100,0)</f>
        <v>63.31</v>
      </c>
      <c r="G84" s="443">
        <f>SUM(G85)</f>
        <v>13591470899</v>
      </c>
      <c r="H84" s="443">
        <f>IF(G$100&gt;0,(G84/G$100)*100,0)</f>
        <v>42.16</v>
      </c>
      <c r="I84" s="444">
        <f>E84-G84</f>
        <v>15187708199</v>
      </c>
      <c r="J84" s="445">
        <f>ABS(IF(G84=0,0,((I84/G84)*100)))</f>
        <v>111.74</v>
      </c>
      <c r="K84" s="446" t="s">
        <v>131</v>
      </c>
      <c r="L84" s="446" t="s">
        <v>211</v>
      </c>
      <c r="M84" s="470"/>
      <c r="N84" s="471"/>
      <c r="O84" s="398">
        <v>44100</v>
      </c>
    </row>
    <row r="85" spans="1:15" s="387" customFormat="1" ht="21" customHeight="1">
      <c r="A85" s="310"/>
      <c r="B85" s="345" t="s">
        <v>212</v>
      </c>
      <c r="C85" s="345"/>
      <c r="D85" s="472"/>
      <c r="E85" s="356">
        <v>28779179098</v>
      </c>
      <c r="F85" s="348">
        <f>IF(E$100&gt;0,(E85/E$100)*100,0)</f>
        <v>63.31</v>
      </c>
      <c r="G85" s="347">
        <v>13591470899</v>
      </c>
      <c r="H85" s="348">
        <f>IF(G$100&gt;0,(G85/G$100)*100,0)</f>
        <v>42.16</v>
      </c>
      <c r="I85" s="349">
        <f>E85-G85</f>
        <v>15187708199</v>
      </c>
      <c r="J85" s="350">
        <f>ABS(IF(G85=0,0,((I85/G85)*100)))</f>
        <v>111.74</v>
      </c>
      <c r="K85" s="316"/>
      <c r="L85" s="351" t="s">
        <v>134</v>
      </c>
      <c r="M85" s="352" t="s">
        <v>212</v>
      </c>
      <c r="N85" s="473"/>
      <c r="O85" s="354">
        <v>44110</v>
      </c>
    </row>
    <row r="86" spans="1:15" s="387" customFormat="1" ht="4.5" customHeight="1">
      <c r="A86" s="310"/>
      <c r="B86" s="357"/>
      <c r="C86" s="358"/>
      <c r="D86" s="453"/>
      <c r="E86" s="348"/>
      <c r="F86" s="348"/>
      <c r="G86" s="348"/>
      <c r="H86" s="348"/>
      <c r="I86" s="349"/>
      <c r="J86" s="359"/>
      <c r="K86" s="316"/>
      <c r="L86" s="360"/>
      <c r="M86" s="352"/>
      <c r="N86" s="375"/>
      <c r="O86" s="354"/>
    </row>
    <row r="87" spans="1:15" s="399" customFormat="1" ht="17.25" customHeight="1">
      <c r="A87" s="439" t="s">
        <v>213</v>
      </c>
      <c r="B87" s="440"/>
      <c r="C87" s="474"/>
      <c r="D87" s="442"/>
      <c r="E87" s="443">
        <f>SUM(E88:E89)</f>
        <v>9464024078.69</v>
      </c>
      <c r="F87" s="443">
        <f>IF(E$100&gt;0,(E87/E$100)*100,0)</f>
        <v>20.82</v>
      </c>
      <c r="G87" s="443">
        <f>SUM(G88:G89)</f>
        <v>11304516798.69</v>
      </c>
      <c r="H87" s="443">
        <f>IF(G$100&gt;0,(G87/G$100)*100,0)</f>
        <v>35.07</v>
      </c>
      <c r="I87" s="444">
        <f>E87-G87</f>
        <v>-1840492720</v>
      </c>
      <c r="J87" s="445">
        <f>ABS(IF(G87=0,0,((I87/G87)*100)))</f>
        <v>16.28</v>
      </c>
      <c r="K87" s="446" t="s">
        <v>147</v>
      </c>
      <c r="L87" s="446" t="s">
        <v>214</v>
      </c>
      <c r="M87" s="447"/>
      <c r="N87" s="448"/>
      <c r="O87" s="398">
        <v>44200</v>
      </c>
    </row>
    <row r="88" spans="1:15" s="387" customFormat="1" ht="21" customHeight="1">
      <c r="A88" s="310"/>
      <c r="B88" s="345" t="s">
        <v>215</v>
      </c>
      <c r="C88" s="345"/>
      <c r="D88" s="449"/>
      <c r="E88" s="347">
        <v>2856317078.12</v>
      </c>
      <c r="F88" s="348">
        <f>IF(E$100&gt;0,(E88/E$100)*100,0)</f>
        <v>6.28</v>
      </c>
      <c r="G88" s="347">
        <v>2856317078.12</v>
      </c>
      <c r="H88" s="348">
        <f>IF(G$100&gt;0,(G88/G$100)*100,0)</f>
        <v>8.86</v>
      </c>
      <c r="I88" s="349">
        <f>E88-G88</f>
        <v>0</v>
      </c>
      <c r="J88" s="350">
        <f>ABS(IF(G88=0,0,((I88/G88)*100)))</f>
        <v>0</v>
      </c>
      <c r="K88" s="316"/>
      <c r="L88" s="351" t="s">
        <v>134</v>
      </c>
      <c r="M88" s="352" t="s">
        <v>215</v>
      </c>
      <c r="N88" s="451"/>
      <c r="O88" s="354">
        <v>44210</v>
      </c>
    </row>
    <row r="89" spans="1:15" s="387" customFormat="1" ht="21" customHeight="1">
      <c r="A89" s="310"/>
      <c r="B89" s="345" t="s">
        <v>216</v>
      </c>
      <c r="C89" s="345"/>
      <c r="D89" s="449"/>
      <c r="E89" s="347">
        <v>6607707000.57</v>
      </c>
      <c r="F89" s="348">
        <f>IF(E$100&gt;0,(E89/E$100)*100,0)</f>
        <v>14.54</v>
      </c>
      <c r="G89" s="347">
        <v>8448199720.57</v>
      </c>
      <c r="H89" s="348">
        <f>IF(G$100&gt;0,(G89/G$100)*100,0)</f>
        <v>26.21</v>
      </c>
      <c r="I89" s="349">
        <f>E89-G89</f>
        <v>-1840492720</v>
      </c>
      <c r="J89" s="350">
        <f>ABS(IF(G89=0,0,((I89/G89)*100)))</f>
        <v>21.79</v>
      </c>
      <c r="K89" s="316"/>
      <c r="L89" s="351" t="s">
        <v>135</v>
      </c>
      <c r="M89" s="352" t="s">
        <v>216</v>
      </c>
      <c r="N89" s="451"/>
      <c r="O89" s="354">
        <v>44220</v>
      </c>
    </row>
    <row r="90" spans="1:15" s="387" customFormat="1" ht="4.5" customHeight="1">
      <c r="A90" s="310"/>
      <c r="B90" s="357"/>
      <c r="C90" s="358"/>
      <c r="D90" s="453"/>
      <c r="E90" s="348"/>
      <c r="F90" s="348"/>
      <c r="G90" s="348"/>
      <c r="H90" s="348"/>
      <c r="I90" s="349"/>
      <c r="J90" s="359"/>
      <c r="K90" s="316"/>
      <c r="L90" s="360"/>
      <c r="M90" s="352"/>
      <c r="N90" s="375"/>
      <c r="O90" s="354"/>
    </row>
    <row r="91" spans="1:15" s="399" customFormat="1" ht="17.25" customHeight="1">
      <c r="A91" s="439" t="s">
        <v>240</v>
      </c>
      <c r="B91" s="440"/>
      <c r="C91" s="441"/>
      <c r="D91" s="442"/>
      <c r="E91" s="443">
        <f>E92+E93</f>
        <v>916775671</v>
      </c>
      <c r="F91" s="443">
        <f>IF(E$100&gt;0,(E91/E$100)*100,0)</f>
        <v>2.02</v>
      </c>
      <c r="G91" s="443">
        <f>G92+G93</f>
        <v>337724</v>
      </c>
      <c r="H91" s="443">
        <f>IF(G$100&gt;0,(G91/G$100)*100,0)</f>
        <v>0</v>
      </c>
      <c r="I91" s="444">
        <f>E91-G91</f>
        <v>916437947</v>
      </c>
      <c r="J91" s="337">
        <f>ABS(IF(G91=0,0,((I91/G91)*100)))</f>
        <v>271357.07</v>
      </c>
      <c r="K91" s="446" t="s">
        <v>156</v>
      </c>
      <c r="L91" s="446" t="s">
        <v>241</v>
      </c>
      <c r="M91" s="447"/>
      <c r="N91" s="448"/>
      <c r="O91" s="398">
        <v>44300</v>
      </c>
    </row>
    <row r="92" spans="1:15" s="387" customFormat="1" ht="21" customHeight="1">
      <c r="A92" s="357"/>
      <c r="B92" s="345" t="s">
        <v>217</v>
      </c>
      <c r="C92" s="345"/>
      <c r="D92" s="449"/>
      <c r="E92" s="356">
        <v>916775671</v>
      </c>
      <c r="F92" s="348">
        <f>IF(E$100&gt;0,(E92/E$100)*100,0)</f>
        <v>2.02</v>
      </c>
      <c r="G92" s="347">
        <v>337724</v>
      </c>
      <c r="H92" s="348">
        <f>IF(G$100&gt;0,(G92/G$100)*100,0)</f>
        <v>0</v>
      </c>
      <c r="I92" s="349">
        <f>E92-G92</f>
        <v>916437947</v>
      </c>
      <c r="J92" s="350">
        <f>ABS(IF(G92=0,0,((I92/G92)*100)))</f>
        <v>271357.07</v>
      </c>
      <c r="K92" s="360"/>
      <c r="L92" s="351" t="s">
        <v>134</v>
      </c>
      <c r="M92" s="352" t="s">
        <v>217</v>
      </c>
      <c r="N92" s="451"/>
      <c r="O92" s="354">
        <v>44310</v>
      </c>
    </row>
    <row r="93" spans="1:15" s="387" customFormat="1" ht="21" customHeight="1">
      <c r="A93" s="357"/>
      <c r="B93" s="345" t="s">
        <v>242</v>
      </c>
      <c r="C93" s="345"/>
      <c r="D93" s="449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60"/>
      <c r="L93" s="351" t="s">
        <v>135</v>
      </c>
      <c r="M93" s="352" t="s">
        <v>218</v>
      </c>
      <c r="N93" s="451"/>
      <c r="O93" s="354">
        <v>44320</v>
      </c>
    </row>
    <row r="94" spans="1:15" s="387" customFormat="1" ht="4.5" customHeight="1">
      <c r="A94" s="310"/>
      <c r="B94" s="357"/>
      <c r="C94" s="358"/>
      <c r="D94" s="453"/>
      <c r="E94" s="348"/>
      <c r="F94" s="348"/>
      <c r="G94" s="348"/>
      <c r="H94" s="348"/>
      <c r="I94" s="349"/>
      <c r="J94" s="359"/>
      <c r="K94" s="316"/>
      <c r="L94" s="360"/>
      <c r="M94" s="352"/>
      <c r="N94" s="375"/>
      <c r="O94" s="354"/>
    </row>
    <row r="95" spans="1:15" s="399" customFormat="1" ht="17.25" customHeight="1">
      <c r="A95" s="439" t="s">
        <v>243</v>
      </c>
      <c r="B95" s="475"/>
      <c r="C95" s="441"/>
      <c r="D95" s="442"/>
      <c r="E95" s="443">
        <f>SUM(E96:E99)</f>
        <v>2451415432.68</v>
      </c>
      <c r="F95" s="443">
        <f aca="true" t="shared" si="8" ref="F95:F100">IF(E$100&gt;0,(E95/E$100)*100,0)</f>
        <v>5.39</v>
      </c>
      <c r="G95" s="443">
        <f>SUM(G96:G99)</f>
        <v>2454438327.68</v>
      </c>
      <c r="H95" s="443">
        <f aca="true" t="shared" si="9" ref="H95:H100">IF(G$100&gt;0,(G95/G$100)*100,0)</f>
        <v>7.61</v>
      </c>
      <c r="I95" s="444">
        <f aca="true" t="shared" si="10" ref="I95:I100">E95-G95</f>
        <v>-3022895</v>
      </c>
      <c r="J95" s="445">
        <f aca="true" t="shared" si="11" ref="J95:J100">ABS(IF(G95=0,0,((I95/G95)*100)))</f>
        <v>0.12</v>
      </c>
      <c r="K95" s="446"/>
      <c r="L95" s="446"/>
      <c r="M95" s="447"/>
      <c r="N95" s="448"/>
      <c r="O95" s="398"/>
    </row>
    <row r="96" spans="1:15" s="387" customFormat="1" ht="30" customHeight="1">
      <c r="A96" s="357"/>
      <c r="B96" s="386" t="s">
        <v>244</v>
      </c>
      <c r="C96" s="345"/>
      <c r="D96" s="449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6"/>
      <c r="L96" s="477"/>
      <c r="M96" s="452"/>
      <c r="N96" s="451"/>
      <c r="O96" s="354"/>
    </row>
    <row r="97" spans="1:15" s="387" customFormat="1" ht="21" customHeight="1">
      <c r="A97" s="357"/>
      <c r="B97" s="345" t="s">
        <v>219</v>
      </c>
      <c r="C97" s="345"/>
      <c r="D97" s="449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6"/>
      <c r="L97" s="477"/>
      <c r="M97" s="452"/>
      <c r="N97" s="451"/>
      <c r="O97" s="354"/>
    </row>
    <row r="98" spans="1:15" s="387" customFormat="1" ht="30" customHeight="1">
      <c r="A98" s="357"/>
      <c r="B98" s="345" t="s">
        <v>245</v>
      </c>
      <c r="C98" s="345"/>
      <c r="D98" s="449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6"/>
      <c r="L98" s="477"/>
      <c r="M98" s="452"/>
      <c r="N98" s="451"/>
      <c r="O98" s="354"/>
    </row>
    <row r="99" spans="1:15" s="387" customFormat="1" ht="21" customHeight="1">
      <c r="A99" s="357"/>
      <c r="B99" s="345" t="s">
        <v>246</v>
      </c>
      <c r="C99" s="345"/>
      <c r="D99" s="449"/>
      <c r="E99" s="347">
        <v>2451415432.68</v>
      </c>
      <c r="F99" s="348">
        <f t="shared" si="8"/>
        <v>5.39</v>
      </c>
      <c r="G99" s="347">
        <v>2454438327.68</v>
      </c>
      <c r="H99" s="348">
        <f t="shared" si="9"/>
        <v>7.61</v>
      </c>
      <c r="I99" s="349">
        <f t="shared" si="10"/>
        <v>-3022895</v>
      </c>
      <c r="J99" s="350">
        <f t="shared" si="11"/>
        <v>0.12</v>
      </c>
      <c r="K99" s="476"/>
      <c r="L99" s="477"/>
      <c r="M99" s="452"/>
      <c r="N99" s="451"/>
      <c r="O99" s="354"/>
    </row>
    <row r="100" spans="1:15" s="399" customFormat="1" ht="39" customHeight="1" thickBot="1">
      <c r="A100" s="478"/>
      <c r="B100" s="479" t="s">
        <v>247</v>
      </c>
      <c r="C100" s="480"/>
      <c r="D100" s="481"/>
      <c r="E100" s="482">
        <f>E63+E82</f>
        <v>45457097652.03</v>
      </c>
      <c r="F100" s="391">
        <f t="shared" si="8"/>
        <v>100</v>
      </c>
      <c r="G100" s="391">
        <f>G63+G82</f>
        <v>32236356939.97</v>
      </c>
      <c r="H100" s="391">
        <f t="shared" si="9"/>
        <v>100</v>
      </c>
      <c r="I100" s="392">
        <f t="shared" si="10"/>
        <v>13220740712.06</v>
      </c>
      <c r="J100" s="393">
        <f t="shared" si="11"/>
        <v>41.01</v>
      </c>
      <c r="K100" s="394"/>
      <c r="L100" s="395" t="s">
        <v>194</v>
      </c>
      <c r="M100" s="396"/>
      <c r="N100" s="397"/>
      <c r="O100" s="398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2009-05-04T03:19:55Z</dcterms:created>
  <dcterms:modified xsi:type="dcterms:W3CDTF">2009-05-04T03:20:09Z</dcterms:modified>
  <cp:category/>
  <cp:version/>
  <cp:contentType/>
  <cp:contentStatus/>
</cp:coreProperties>
</file>