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<sst xmlns="http://schemas.openxmlformats.org/spreadsheetml/2006/main" count="124" uniqueCount="117">
  <si>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</si>
  <si>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</si>
  <si>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</si>
  <si>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</si>
  <si>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故宮文物藝術發展基金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</si>
  <si>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</si>
  <si>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</si>
  <si>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</si>
  <si>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</si>
  <si>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</si>
  <si>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</si>
  <si>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</si>
  <si>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</si>
  <si>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</si>
  <si>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</si>
  <si>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</si>
  <si>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</si>
  <si>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</si>
  <si>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</si>
  <si>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</si>
  <si>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</si>
  <si>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</si>
  <si>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</si>
  <si>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</si>
  <si>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</si>
  <si>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</si>
  <si>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</si>
  <si>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</si>
  <si>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</si>
  <si>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</si>
  <si>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</si>
  <si>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</si>
  <si>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</si>
  <si>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</si>
  <si>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</si>
  <si>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</si>
  <si>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</si>
  <si>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</si>
  <si>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</si>
  <si>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</si>
  <si>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</si>
  <si>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</si>
  <si>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</si>
  <si>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</si>
  <si>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</si>
  <si>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</si>
  <si>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</si>
  <si>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</si>
  <si>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</si>
  <si>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</si>
  <si>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</si>
  <si>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</si>
  <si>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</si>
  <si>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</si>
  <si>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</si>
  <si>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</si>
  <si>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</si>
  <si>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</si>
  <si>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</si>
  <si>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</si>
  <si>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</si>
  <si>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</si>
  <si>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</si>
  <si>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</si>
  <si>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</si>
  <si>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</si>
  <si>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</si>
  <si>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</si>
  <si>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</si>
  <si>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</si>
  <si>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</si>
  <si>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</si>
  <si>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</si>
  <si>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</si>
  <si>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</si>
  <si>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</si>
  <si>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</si>
  <si>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</si>
  <si>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</si>
  <si>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</si>
  <si>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</si>
  <si>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</si>
  <si>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</si>
  <si>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</si>
  <si>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</si>
  <si>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</si>
  <si>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</si>
  <si>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</si>
  <si>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</si>
  <si>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</si>
  <si>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</si>
  <si>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</si>
  <si>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</si>
  <si>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</si>
  <si>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</si>
  <si>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</si>
  <si>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</si>
  <si>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</si>
  <si>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</si>
  <si>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</si>
  <si>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</si>
  <si>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</si>
  <si>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</si>
  <si>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</si>
  <si>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</si>
  <si>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</si>
  <si>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</si>
  <si>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</si>
  <si>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</si>
  <si>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</si>
  <si>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</si>
  <si>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</si>
  <si>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</si>
  <si>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</si>
  <si>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</si>
  <si>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</si>
  <si>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7,743,500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</si>
</sst>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12" sqref="C12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131486308</v>
      </c>
      <c r="C7" s="7">
        <f>SUM(C8:C16)</f>
        <v>84039000</v>
      </c>
      <c r="D7" s="8">
        <f aca="true" t="shared" si="0" ref="D7:D39">B7-C7</f>
        <v>47447308</v>
      </c>
      <c r="E7" s="9">
        <f aca="true" t="shared" si="1" ref="E7:E39">IF(C7=0,0,(D7/C7)*100)</f>
        <v>56.46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>
        <v>131486308</v>
      </c>
      <c r="C9" s="12">
        <v>84039000</v>
      </c>
      <c r="D9" s="13">
        <f t="shared" si="0"/>
        <v>47447308</v>
      </c>
      <c r="E9" s="14">
        <f t="shared" si="1"/>
        <v>56.46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.75" customHeight="1">
      <c r="A17" s="16" t="s">
        <v>2</v>
      </c>
      <c r="B17" s="7">
        <f>SUM(B18:B29)</f>
        <v>89834213.44</v>
      </c>
      <c r="C17" s="7">
        <f>SUM(C18:C29)</f>
        <v>59507000</v>
      </c>
      <c r="D17" s="8">
        <f t="shared" si="0"/>
        <v>30327213.44</v>
      </c>
      <c r="E17" s="9">
        <f t="shared" si="1"/>
        <v>50.96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>
        <v>87616889.5</v>
      </c>
      <c r="C19" s="12">
        <v>55890000</v>
      </c>
      <c r="D19" s="13">
        <f t="shared" si="0"/>
        <v>31726889.5</v>
      </c>
      <c r="E19" s="14">
        <f t="shared" si="1"/>
        <v>56.77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873791.94</v>
      </c>
      <c r="C26" s="12">
        <v>1941000</v>
      </c>
      <c r="D26" s="13">
        <f t="shared" si="0"/>
        <v>-1067208.06</v>
      </c>
      <c r="E26" s="14">
        <f t="shared" si="1"/>
        <v>-54.98</v>
      </c>
    </row>
    <row r="27" spans="1:5" s="15" customFormat="1" ht="15.75" customHeight="1">
      <c r="A27" s="11" t="s">
        <v>31</v>
      </c>
      <c r="B27" s="12">
        <v>1250199</v>
      </c>
      <c r="C27" s="12">
        <v>1526000</v>
      </c>
      <c r="D27" s="13">
        <f t="shared" si="0"/>
        <v>-275801</v>
      </c>
      <c r="E27" s="14">
        <f t="shared" si="1"/>
        <v>-18.07</v>
      </c>
    </row>
    <row r="28" spans="1:5" s="15" customFormat="1" ht="15.75" customHeight="1">
      <c r="A28" s="11" t="s">
        <v>32</v>
      </c>
      <c r="B28" s="12">
        <v>93333</v>
      </c>
      <c r="C28" s="12">
        <v>150000</v>
      </c>
      <c r="D28" s="13">
        <f t="shared" si="0"/>
        <v>-56667</v>
      </c>
      <c r="E28" s="14">
        <f t="shared" si="1"/>
        <v>-37.78</v>
      </c>
    </row>
    <row r="29" spans="1:5" s="15" customFormat="1" ht="15.7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41652094.56</v>
      </c>
      <c r="C30" s="7">
        <f>C7-C17</f>
        <v>24532000</v>
      </c>
      <c r="D30" s="8">
        <f t="shared" si="0"/>
        <v>17120094.56</v>
      </c>
      <c r="E30" s="9">
        <f t="shared" si="1"/>
        <v>69.79</v>
      </c>
    </row>
    <row r="31" spans="1:5" s="15" customFormat="1" ht="21.75" customHeight="1">
      <c r="A31" s="16" t="s">
        <v>35</v>
      </c>
      <c r="B31" s="7">
        <f>SUM(B32:B33)</f>
        <v>1090523</v>
      </c>
      <c r="C31" s="7">
        <f>SUM(C32:C33)</f>
        <v>2780000</v>
      </c>
      <c r="D31" s="8">
        <f t="shared" si="0"/>
        <v>-1689477</v>
      </c>
      <c r="E31" s="9">
        <f t="shared" si="1"/>
        <v>-60.77</v>
      </c>
    </row>
    <row r="32" spans="1:5" s="15" customFormat="1" ht="15.75" customHeight="1">
      <c r="A32" s="11" t="s">
        <v>36</v>
      </c>
      <c r="B32" s="12">
        <v>1089166</v>
      </c>
      <c r="C32" s="12">
        <v>2780000</v>
      </c>
      <c r="D32" s="13">
        <f t="shared" si="0"/>
        <v>-1690834</v>
      </c>
      <c r="E32" s="14">
        <f t="shared" si="1"/>
        <v>-60.82</v>
      </c>
    </row>
    <row r="33" spans="1:5" s="15" customFormat="1" ht="15.75" customHeight="1">
      <c r="A33" s="11" t="s">
        <v>37</v>
      </c>
      <c r="B33" s="12">
        <v>1357</v>
      </c>
      <c r="C33" s="12"/>
      <c r="D33" s="13">
        <f t="shared" si="0"/>
        <v>1357</v>
      </c>
      <c r="E33" s="14">
        <f t="shared" si="1"/>
        <v>0</v>
      </c>
    </row>
    <row r="34" spans="1:5" s="15" customFormat="1" ht="24.75" customHeight="1">
      <c r="A34" s="16" t="s">
        <v>3</v>
      </c>
      <c r="B34" s="7">
        <f>SUM(B35:B36)</f>
        <v>431</v>
      </c>
      <c r="C34" s="7">
        <f>SUM(C35:C36)</f>
        <v>0</v>
      </c>
      <c r="D34" s="8">
        <f t="shared" si="0"/>
        <v>431</v>
      </c>
      <c r="E34" s="9">
        <f t="shared" si="1"/>
        <v>0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431</v>
      </c>
      <c r="C36" s="12"/>
      <c r="D36" s="13">
        <f t="shared" si="0"/>
        <v>431</v>
      </c>
      <c r="E36" s="14">
        <f t="shared" si="1"/>
        <v>0</v>
      </c>
    </row>
    <row r="37" spans="1:5" s="15" customFormat="1" ht="25.5" customHeight="1">
      <c r="A37" s="16" t="s">
        <v>40</v>
      </c>
      <c r="B37" s="7">
        <f>B31-B34</f>
        <v>1090092</v>
      </c>
      <c r="C37" s="7">
        <f>C31-C34</f>
        <v>2780000</v>
      </c>
      <c r="D37" s="8">
        <f t="shared" si="0"/>
        <v>-1689908</v>
      </c>
      <c r="E37" s="9">
        <f t="shared" si="1"/>
        <v>-60.79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42742186.56</v>
      </c>
      <c r="C44" s="21">
        <f>C30+C37+C38+C39</f>
        <v>27312000</v>
      </c>
      <c r="D44" s="22">
        <f>B44-C44</f>
        <v>15430186.56</v>
      </c>
      <c r="E44" s="23">
        <f>IF(C44=0,0,(D44/C44)*100)</f>
        <v>56.5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982974795.76</v>
      </c>
      <c r="C6" s="34">
        <f>ROUND(IF(B$6&gt;0,(B6/B$6)*100,0),2)</f>
        <v>100</v>
      </c>
      <c r="D6" s="35" t="s">
        <v>49</v>
      </c>
      <c r="E6" s="34">
        <f>SUM(E7,E13,E17,E21)</f>
        <v>29738632</v>
      </c>
      <c r="F6" s="36">
        <f aca="true" t="shared" si="0" ref="F6:F11">ROUND(IF(E$47&gt;0,(E6/E$47)*100,0),2)</f>
        <v>3.03</v>
      </c>
    </row>
    <row r="7" spans="1:6" s="37" customFormat="1" ht="15" customHeight="1">
      <c r="A7" s="38" t="s">
        <v>50</v>
      </c>
      <c r="B7" s="39">
        <f>SUM(B8:B13)</f>
        <v>466622093.76</v>
      </c>
      <c r="C7" s="39">
        <f>ROUND(IF(B$6&gt;0,(B7/B$6)*100,0),2)</f>
        <v>47.47</v>
      </c>
      <c r="D7" s="40" t="s">
        <v>51</v>
      </c>
      <c r="E7" s="39">
        <f>SUM(E8:E11)</f>
        <v>22787645</v>
      </c>
      <c r="F7" s="41">
        <f t="shared" si="0"/>
        <v>2.32</v>
      </c>
    </row>
    <row r="8" spans="1:6" s="47" customFormat="1" ht="15" customHeight="1">
      <c r="A8" s="42" t="s">
        <v>52</v>
      </c>
      <c r="B8" s="43">
        <v>363730522.61</v>
      </c>
      <c r="C8" s="44">
        <f>ROUND(IF(B$6=0,0,(B8/B$6)*100),2)</f>
        <v>37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18348727</v>
      </c>
      <c r="F9" s="46">
        <f t="shared" si="0"/>
        <v>1.87</v>
      </c>
    </row>
    <row r="10" spans="1:6" s="47" customFormat="1" ht="15" customHeight="1">
      <c r="A10" s="48" t="s">
        <v>56</v>
      </c>
      <c r="B10" s="43">
        <v>1645443</v>
      </c>
      <c r="C10" s="44">
        <f t="shared" si="1"/>
        <v>0.17</v>
      </c>
      <c r="D10" s="45" t="s">
        <v>57</v>
      </c>
      <c r="E10" s="43">
        <v>4438918</v>
      </c>
      <c r="F10" s="46">
        <f t="shared" si="0"/>
        <v>0.45</v>
      </c>
    </row>
    <row r="11" spans="1:6" s="47" customFormat="1" ht="15" customHeight="1">
      <c r="A11" s="48" t="s">
        <v>58</v>
      </c>
      <c r="B11" s="43">
        <v>99930940.15</v>
      </c>
      <c r="C11" s="44">
        <f t="shared" si="1"/>
        <v>10.17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1315188</v>
      </c>
      <c r="C12" s="44">
        <f t="shared" si="1"/>
        <v>0.13</v>
      </c>
      <c r="D12" s="49"/>
      <c r="E12" s="44"/>
      <c r="F12" s="46"/>
    </row>
    <row r="13" spans="1:6" s="47" customFormat="1" ht="15" customHeight="1">
      <c r="A13" s="48" t="s">
        <v>61</v>
      </c>
      <c r="B13" s="43"/>
      <c r="C13" s="44">
        <f t="shared" si="1"/>
        <v>0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1230398</v>
      </c>
      <c r="C14" s="39">
        <f t="shared" si="1"/>
        <v>0.13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6950987</v>
      </c>
      <c r="F17" s="41">
        <f>ROUND(IF(E$47&gt;0,(E17/E$47)*100,0),2)</f>
        <v>0.71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6950987</v>
      </c>
      <c r="F19" s="46">
        <f>ROUND(IF(E$47&gt;0,(E19/E$47)*100,0),2)</f>
        <v>0.71</v>
      </c>
    </row>
    <row r="20" spans="1:6" s="47" customFormat="1" ht="15" customHeight="1">
      <c r="A20" s="48" t="s">
        <v>74</v>
      </c>
      <c r="B20" s="43">
        <v>1230398</v>
      </c>
      <c r="C20" s="44">
        <f t="shared" si="2"/>
        <v>0.13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515017479</v>
      </c>
      <c r="C21" s="39">
        <f t="shared" si="2"/>
        <v>52.39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/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80</v>
      </c>
      <c r="B24" s="43">
        <v>897023</v>
      </c>
      <c r="C24" s="44">
        <f t="shared" si="2"/>
        <v>0.09</v>
      </c>
      <c r="D24" s="40"/>
      <c r="E24" s="44"/>
      <c r="F24" s="41"/>
    </row>
    <row r="25" spans="1:6" s="47" customFormat="1" ht="15" customHeight="1">
      <c r="A25" s="48" t="s">
        <v>81</v>
      </c>
      <c r="B25" s="43">
        <v>207882</v>
      </c>
      <c r="C25" s="44">
        <f t="shared" si="2"/>
        <v>0.02</v>
      </c>
      <c r="D25" s="49"/>
      <c r="E25" s="44"/>
      <c r="F25" s="46"/>
    </row>
    <row r="26" spans="1:6" s="47" customFormat="1" ht="15" customHeight="1">
      <c r="A26" s="48" t="s">
        <v>82</v>
      </c>
      <c r="B26" s="43"/>
      <c r="C26" s="44">
        <f t="shared" si="2"/>
        <v>0</v>
      </c>
      <c r="D26" s="52" t="s">
        <v>83</v>
      </c>
      <c r="E26" s="39">
        <f>E27+E30+E34+E38</f>
        <v>953236163.76</v>
      </c>
      <c r="F26" s="41">
        <f>ROUND(IF(E$47&gt;0,(E26/E$47)*100,0),2)</f>
        <v>96.97</v>
      </c>
    </row>
    <row r="27" spans="1:6" s="47" customFormat="1" ht="15" customHeight="1">
      <c r="A27" s="48" t="s">
        <v>84</v>
      </c>
      <c r="B27" s="43">
        <v>513912574</v>
      </c>
      <c r="C27" s="44">
        <f t="shared" si="2"/>
        <v>52.28</v>
      </c>
      <c r="D27" s="40" t="s">
        <v>85</v>
      </c>
      <c r="E27" s="53">
        <f>SUM(E28)</f>
        <v>455694757</v>
      </c>
      <c r="F27" s="41">
        <f>ROUND(IF(E$47&gt;0,(E27/E$47)*100,0),2)</f>
        <v>46.36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455694757</v>
      </c>
      <c r="F28" s="46">
        <f>ROUND(IF(E$47&gt;0,(E28/E$47)*100,0),2)</f>
        <v>46.36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446744351.74</v>
      </c>
      <c r="F30" s="41">
        <f>ROUND(IF(E$47&gt;0,(E30/E$47)*100,0),2)</f>
        <v>45.45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354450863.23</v>
      </c>
      <c r="F31" s="46">
        <f>ROUND(IF(E$47&gt;0,(E31/E$47)*100,0),2)</f>
        <v>36.06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92293488.51</v>
      </c>
      <c r="F32" s="46">
        <f>ROUND(IF(E$47&gt;0,(E32/E$47)*100,0),2)</f>
        <v>9.39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50797055.02</v>
      </c>
      <c r="F34" s="41">
        <f>ROUND(IF(E$47&gt;0,(E34/E$47)*100,0),2)</f>
        <v>5.17</v>
      </c>
    </row>
    <row r="35" spans="1:6" s="47" customFormat="1" ht="15" customHeight="1">
      <c r="A35" s="50" t="s">
        <v>98</v>
      </c>
      <c r="B35" s="39">
        <f>SUM(B36)</f>
        <v>104825</v>
      </c>
      <c r="C35" s="39">
        <f t="shared" si="2"/>
        <v>0.01</v>
      </c>
      <c r="D35" s="45" t="s">
        <v>99</v>
      </c>
      <c r="E35" s="43">
        <v>50797055.02</v>
      </c>
      <c r="F35" s="46">
        <f>ROUND(IF(E$47&gt;0,(E35/E$47)*100,0),2)</f>
        <v>5.17</v>
      </c>
    </row>
    <row r="36" spans="1:6" s="47" customFormat="1" ht="15" customHeight="1">
      <c r="A36" s="48" t="s">
        <v>100</v>
      </c>
      <c r="B36" s="43">
        <v>104825</v>
      </c>
      <c r="C36" s="44">
        <f t="shared" si="2"/>
        <v>0.01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0</v>
      </c>
      <c r="C39" s="39">
        <f t="shared" si="2"/>
        <v>0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/>
      <c r="C41" s="44">
        <f t="shared" si="2"/>
        <v>0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982974795.76</v>
      </c>
      <c r="C47" s="59">
        <f>IF(B$6&gt;0,(B47/B$6)*100,0)</f>
        <v>100</v>
      </c>
      <c r="D47" s="58" t="s">
        <v>115</v>
      </c>
      <c r="E47" s="59">
        <f>E6+E26</f>
        <v>982974795.76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2009-08-28T02:36:11Z</dcterms:created>
  <dcterms:modified xsi:type="dcterms:W3CDTF">2009-08-31T08:51:34Z</dcterms:modified>
  <cp:category/>
  <cp:version/>
  <cp:contentType/>
  <cp:contentStatus/>
</cp:coreProperties>
</file>