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<sst xmlns="http://schemas.openxmlformats.org/spreadsheetml/2006/main" count="123" uniqueCount="116">
  <si>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單位：新臺幣元</t>
  </si>
  <si>
    <t>％</t>
  </si>
  <si>
    <t>業務成本與費用</t>
  </si>
  <si>
    <t>業務外費用</t>
  </si>
  <si>
    <t>原住民族綜合發展基金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</si>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</sst>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horizontal="right" vertical="center"/>
      <protection locked="0"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E2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6" t="s">
        <v>4</v>
      </c>
      <c r="B1" s="67"/>
      <c r="C1" s="67"/>
      <c r="D1" s="67"/>
      <c r="E1" s="67"/>
    </row>
    <row r="2" spans="1:5" s="1" customFormat="1" ht="27.75">
      <c r="A2" s="68" t="s">
        <v>5</v>
      </c>
      <c r="B2" s="68"/>
      <c r="C2" s="68"/>
      <c r="D2" s="68"/>
      <c r="E2" s="68"/>
    </row>
    <row r="3" spans="1:5" s="1" customFormat="1" ht="10.5" customHeight="1">
      <c r="A3" s="69"/>
      <c r="B3" s="69"/>
      <c r="C3" s="69"/>
      <c r="D3" s="69"/>
      <c r="E3" s="69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0" t="s">
        <v>7</v>
      </c>
      <c r="B5" s="72" t="s">
        <v>8</v>
      </c>
      <c r="C5" s="72" t="s">
        <v>9</v>
      </c>
      <c r="D5" s="72" t="s">
        <v>10</v>
      </c>
      <c r="E5" s="74"/>
    </row>
    <row r="6" spans="1:5" s="1" customFormat="1" ht="16.5">
      <c r="A6" s="71"/>
      <c r="B6" s="73"/>
      <c r="C6" s="73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281359452</v>
      </c>
      <c r="C7" s="7">
        <f>SUM(C8:C16)</f>
        <v>432060000</v>
      </c>
      <c r="D7" s="8">
        <f aca="true" t="shared" si="0" ref="D7:D39">B7-C7</f>
        <v>-150700548</v>
      </c>
      <c r="E7" s="9">
        <f aca="true" t="shared" si="1" ref="E7:E39">IF(C7=0,0,(D7/C7)*100)</f>
        <v>-34.88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>
        <v>8247671</v>
      </c>
      <c r="C12" s="12">
        <v>10060000</v>
      </c>
      <c r="D12" s="13">
        <f t="shared" si="0"/>
        <v>-1812329</v>
      </c>
      <c r="E12" s="14">
        <f t="shared" si="1"/>
        <v>-18.02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>
        <v>236311781</v>
      </c>
      <c r="C14" s="12">
        <v>170000000</v>
      </c>
      <c r="D14" s="13">
        <f t="shared" si="0"/>
        <v>66311781</v>
      </c>
      <c r="E14" s="14">
        <f t="shared" si="1"/>
        <v>39.01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36800000</v>
      </c>
      <c r="C16" s="12">
        <v>252000000</v>
      </c>
      <c r="D16" s="13">
        <f t="shared" si="0"/>
        <v>-215200000</v>
      </c>
      <c r="E16" s="14">
        <f t="shared" si="1"/>
        <v>-85.4</v>
      </c>
    </row>
    <row r="17" spans="1:5" s="15" customFormat="1" ht="24.75" customHeight="1">
      <c r="A17" s="16" t="s">
        <v>2</v>
      </c>
      <c r="B17" s="7">
        <f>SUM(B18:B29)</f>
        <v>166690433</v>
      </c>
      <c r="C17" s="7">
        <f>SUM(C18:C29)</f>
        <v>600624000</v>
      </c>
      <c r="D17" s="8">
        <f t="shared" si="0"/>
        <v>-433933567</v>
      </c>
      <c r="E17" s="9">
        <f t="shared" si="1"/>
        <v>-72.25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>
        <v>6392530</v>
      </c>
      <c r="C22" s="12">
        <v>9410000</v>
      </c>
      <c r="D22" s="13">
        <f t="shared" si="0"/>
        <v>-3017470</v>
      </c>
      <c r="E22" s="14">
        <f t="shared" si="1"/>
        <v>-32.07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159320022</v>
      </c>
      <c r="C26" s="12">
        <v>589967000</v>
      </c>
      <c r="D26" s="13">
        <f t="shared" si="0"/>
        <v>-430646978</v>
      </c>
      <c r="E26" s="14">
        <f t="shared" si="1"/>
        <v>-73</v>
      </c>
    </row>
    <row r="27" spans="1:5" s="15" customFormat="1" ht="15.75" customHeight="1">
      <c r="A27" s="11" t="s">
        <v>31</v>
      </c>
      <c r="B27" s="12">
        <v>977881</v>
      </c>
      <c r="C27" s="12">
        <v>1247000</v>
      </c>
      <c r="D27" s="13">
        <f t="shared" si="0"/>
        <v>-269119</v>
      </c>
      <c r="E27" s="14">
        <f t="shared" si="1"/>
        <v>-21.58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114669019</v>
      </c>
      <c r="C30" s="7">
        <f>C7-C17</f>
        <v>-168564000</v>
      </c>
      <c r="D30" s="8">
        <f t="shared" si="0"/>
        <v>283233019</v>
      </c>
      <c r="E30" s="9">
        <f t="shared" si="1"/>
        <v>-168.03</v>
      </c>
    </row>
    <row r="31" spans="1:5" s="15" customFormat="1" ht="21.75" customHeight="1">
      <c r="A31" s="16" t="s">
        <v>35</v>
      </c>
      <c r="B31" s="7">
        <f>SUM(B32:B33)</f>
        <v>54277882</v>
      </c>
      <c r="C31" s="7">
        <f>SUM(C32:C33)</f>
        <v>23400000</v>
      </c>
      <c r="D31" s="8">
        <f t="shared" si="0"/>
        <v>30877882</v>
      </c>
      <c r="E31" s="9">
        <f t="shared" si="1"/>
        <v>131.96</v>
      </c>
    </row>
    <row r="32" spans="1:5" s="15" customFormat="1" ht="15.75" customHeight="1">
      <c r="A32" s="11" t="s">
        <v>36</v>
      </c>
      <c r="B32" s="12">
        <v>12216407</v>
      </c>
      <c r="C32" s="12">
        <v>17000000</v>
      </c>
      <c r="D32" s="13">
        <f t="shared" si="0"/>
        <v>-4783593</v>
      </c>
      <c r="E32" s="14">
        <f t="shared" si="1"/>
        <v>-28.14</v>
      </c>
    </row>
    <row r="33" spans="1:5" s="15" customFormat="1" ht="15.75" customHeight="1">
      <c r="A33" s="11" t="s">
        <v>37</v>
      </c>
      <c r="B33" s="12">
        <v>42061475</v>
      </c>
      <c r="C33" s="12">
        <v>6400000</v>
      </c>
      <c r="D33" s="13">
        <f t="shared" si="0"/>
        <v>35661475</v>
      </c>
      <c r="E33" s="14">
        <f t="shared" si="1"/>
        <v>557.21</v>
      </c>
    </row>
    <row r="34" spans="1:5" s="15" customFormat="1" ht="24.75" customHeight="1">
      <c r="A34" s="16" t="s">
        <v>3</v>
      </c>
      <c r="B34" s="7">
        <f>SUM(B35:B36)</f>
        <v>4883728</v>
      </c>
      <c r="C34" s="7">
        <f>SUM(C35:C36)</f>
        <v>6000000</v>
      </c>
      <c r="D34" s="8">
        <f t="shared" si="0"/>
        <v>-1116272</v>
      </c>
      <c r="E34" s="9">
        <f t="shared" si="1"/>
        <v>-18.6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4883728</v>
      </c>
      <c r="C36" s="12">
        <v>6000000</v>
      </c>
      <c r="D36" s="13">
        <f t="shared" si="0"/>
        <v>-1116272</v>
      </c>
      <c r="E36" s="14">
        <f t="shared" si="1"/>
        <v>-18.6</v>
      </c>
    </row>
    <row r="37" spans="1:5" s="15" customFormat="1" ht="25.5" customHeight="1">
      <c r="A37" s="16" t="s">
        <v>40</v>
      </c>
      <c r="B37" s="7">
        <f>B31-B34</f>
        <v>49394154</v>
      </c>
      <c r="C37" s="7">
        <f>C31-C34</f>
        <v>17400000</v>
      </c>
      <c r="D37" s="8">
        <f t="shared" si="0"/>
        <v>31994154</v>
      </c>
      <c r="E37" s="9">
        <f t="shared" si="1"/>
        <v>183.87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164063173</v>
      </c>
      <c r="C44" s="21">
        <f>C30+C37+C38+C39</f>
        <v>-151164000</v>
      </c>
      <c r="D44" s="22">
        <f>B44-C44</f>
        <v>315227173</v>
      </c>
      <c r="E44" s="23">
        <f>IF(C44=0,0,(D44/C44)*100)</f>
        <v>-208.53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9" t="s">
        <v>4</v>
      </c>
      <c r="B1" s="80"/>
      <c r="C1" s="80"/>
      <c r="D1" s="80"/>
      <c r="E1" s="80"/>
      <c r="F1" s="80"/>
    </row>
    <row r="2" spans="1:6" ht="27" customHeight="1">
      <c r="A2" s="81" t="s">
        <v>45</v>
      </c>
      <c r="B2" s="81"/>
      <c r="C2" s="81"/>
      <c r="D2" s="81"/>
      <c r="E2" s="81"/>
      <c r="F2" s="81"/>
    </row>
    <row r="3" spans="1:5" ht="10.5" customHeight="1">
      <c r="A3" s="78"/>
      <c r="B3" s="78"/>
      <c r="C3" s="78"/>
      <c r="D3" s="78"/>
      <c r="E3" s="78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9279668510.5</v>
      </c>
      <c r="C6" s="34">
        <f>ROUND(IF(B$6&gt;0,(B6/B$6)*100,0),2)</f>
        <v>100</v>
      </c>
      <c r="D6" s="35" t="s">
        <v>49</v>
      </c>
      <c r="E6" s="34">
        <f>SUM(E7,E13,E17,E21)</f>
        <v>251802808</v>
      </c>
      <c r="F6" s="36">
        <f aca="true" t="shared" si="0" ref="F6:F11">ROUND(IF(E$47&gt;0,(E6/E$47)*100,0),2)</f>
        <v>2.71</v>
      </c>
    </row>
    <row r="7" spans="1:6" s="37" customFormat="1" ht="15" customHeight="1">
      <c r="A7" s="38" t="s">
        <v>50</v>
      </c>
      <c r="B7" s="39">
        <f>SUM(B8:B13)</f>
        <v>8535126782.5</v>
      </c>
      <c r="C7" s="39">
        <f>ROUND(IF(B$6&gt;0,(B7/B$6)*100,0),2)</f>
        <v>91.98</v>
      </c>
      <c r="D7" s="40" t="s">
        <v>51</v>
      </c>
      <c r="E7" s="39">
        <f>SUM(E8:E11)</f>
        <v>10732725</v>
      </c>
      <c r="F7" s="41">
        <f t="shared" si="0"/>
        <v>0.12</v>
      </c>
    </row>
    <row r="8" spans="1:6" s="47" customFormat="1" ht="15" customHeight="1">
      <c r="A8" s="42" t="s">
        <v>52</v>
      </c>
      <c r="B8" s="43">
        <v>7417115905.5</v>
      </c>
      <c r="C8" s="44">
        <f>ROUND(IF(B$6=0,0,(B8/B$6)*100),2)</f>
        <v>79.93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10732725</v>
      </c>
      <c r="F9" s="46">
        <f t="shared" si="0"/>
        <v>0.12</v>
      </c>
    </row>
    <row r="10" spans="1:6" s="47" customFormat="1" ht="15" customHeight="1">
      <c r="A10" s="48" t="s">
        <v>56</v>
      </c>
      <c r="B10" s="43">
        <v>543064856</v>
      </c>
      <c r="C10" s="44">
        <f t="shared" si="1"/>
        <v>5.85</v>
      </c>
      <c r="D10" s="45" t="s">
        <v>57</v>
      </c>
      <c r="E10" s="43"/>
      <c r="F10" s="46">
        <f t="shared" si="0"/>
        <v>0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461908394</v>
      </c>
      <c r="C12" s="44">
        <f t="shared" si="1"/>
        <v>4.98</v>
      </c>
      <c r="D12" s="49"/>
      <c r="E12" s="44"/>
      <c r="F12" s="46"/>
    </row>
    <row r="13" spans="1:6" s="47" customFormat="1" ht="15" customHeight="1">
      <c r="A13" s="48" t="s">
        <v>61</v>
      </c>
      <c r="B13" s="43">
        <v>113037627</v>
      </c>
      <c r="C13" s="44">
        <f t="shared" si="1"/>
        <v>1.22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721667826</v>
      </c>
      <c r="C14" s="39">
        <f t="shared" si="1"/>
        <v>7.78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241070083</v>
      </c>
      <c r="F17" s="41">
        <f>ROUND(IF(E$47&gt;0,(E17/E$47)*100,0),2)</f>
        <v>2.6</v>
      </c>
    </row>
    <row r="18" spans="1:6" s="47" customFormat="1" ht="15" customHeight="1">
      <c r="A18" s="48" t="s">
        <v>70</v>
      </c>
      <c r="B18" s="43">
        <v>721667826</v>
      </c>
      <c r="C18" s="44">
        <f t="shared" si="2"/>
        <v>7.78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241070083</v>
      </c>
      <c r="F19" s="46">
        <f>ROUND(IF(E$47&gt;0,(E19/E$47)*100,0),2)</f>
        <v>2.6</v>
      </c>
    </row>
    <row r="20" spans="1:6" s="47" customFormat="1" ht="15" customHeight="1">
      <c r="A20" s="48" t="s">
        <v>74</v>
      </c>
      <c r="B20" s="43"/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16750</v>
      </c>
      <c r="C21" s="39">
        <f t="shared" si="2"/>
        <v>0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/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81</v>
      </c>
      <c r="B25" s="43"/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82</v>
      </c>
      <c r="B26" s="43"/>
      <c r="C26" s="44">
        <f t="shared" si="2"/>
        <v>0</v>
      </c>
      <c r="D26" s="52" t="s">
        <v>83</v>
      </c>
      <c r="E26" s="39">
        <f>E27+E30+E34+E38</f>
        <v>9027865702.5</v>
      </c>
      <c r="F26" s="41">
        <f>ROUND(IF(E$47&gt;0,(E26/E$47)*100,0),2)</f>
        <v>97.29</v>
      </c>
    </row>
    <row r="27" spans="1:6" s="47" customFormat="1" ht="15" customHeight="1">
      <c r="A27" s="48" t="s">
        <v>84</v>
      </c>
      <c r="B27" s="43">
        <v>16750</v>
      </c>
      <c r="C27" s="44">
        <f t="shared" si="2"/>
        <v>0</v>
      </c>
      <c r="D27" s="40" t="s">
        <v>85</v>
      </c>
      <c r="E27" s="53">
        <f>SUM(E28)</f>
        <v>7299290600.5</v>
      </c>
      <c r="F27" s="41">
        <f>ROUND(IF(E$47&gt;0,(E27/E$47)*100,0),2)</f>
        <v>78.66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7299290600.5</v>
      </c>
      <c r="F28" s="46">
        <f>ROUND(IF(E$47&gt;0,(E28/E$47)*100,0),2)</f>
        <v>78.66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0</v>
      </c>
      <c r="F30" s="41">
        <f>ROUND(IF(E$47&gt;0,(E30/E$47)*100,0),2)</f>
        <v>0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1728575102</v>
      </c>
      <c r="F34" s="41">
        <f>ROUND(IF(E$47&gt;0,(E34/E$47)*100,0),2)</f>
        <v>18.63</v>
      </c>
    </row>
    <row r="35" spans="1:6" s="47" customFormat="1" ht="15" customHeight="1">
      <c r="A35" s="50" t="s">
        <v>98</v>
      </c>
      <c r="B35" s="39">
        <f>SUM(B36)</f>
        <v>330677</v>
      </c>
      <c r="C35" s="39">
        <f t="shared" si="2"/>
        <v>0</v>
      </c>
      <c r="D35" s="45" t="s">
        <v>99</v>
      </c>
      <c r="E35" s="43">
        <v>1728575102</v>
      </c>
      <c r="F35" s="46">
        <f>ROUND(IF(E$47&gt;0,(E35/E$47)*100,0),2)</f>
        <v>18.63</v>
      </c>
    </row>
    <row r="36" spans="1:6" s="47" customFormat="1" ht="15" customHeight="1">
      <c r="A36" s="48" t="s">
        <v>100</v>
      </c>
      <c r="B36" s="43">
        <v>330677</v>
      </c>
      <c r="C36" s="44">
        <f t="shared" si="2"/>
        <v>0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22526475</v>
      </c>
      <c r="C39" s="39">
        <f t="shared" si="2"/>
        <v>0.24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22526475</v>
      </c>
      <c r="C41" s="44">
        <f t="shared" si="2"/>
        <v>0.24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9279668510.5</v>
      </c>
      <c r="C47" s="59">
        <f>IF(B$6&gt;0,(B47/B$6)*100,0)</f>
        <v>100</v>
      </c>
      <c r="D47" s="58" t="s">
        <v>115</v>
      </c>
      <c r="E47" s="59">
        <f>E6+E26</f>
        <v>9279668510.5</v>
      </c>
      <c r="F47" s="60">
        <f>IF(E$47&gt;0,(E47/E$47)*100,0)</f>
        <v>100</v>
      </c>
    </row>
    <row r="48" spans="1:6" s="47" customFormat="1" ht="17.25" customHeight="1">
      <c r="A48" s="75"/>
      <c r="B48" s="76"/>
      <c r="C48" s="77"/>
      <c r="D48" s="77"/>
      <c r="E48" s="61"/>
      <c r="F48" s="62"/>
    </row>
    <row r="49" spans="5:6" s="47" customFormat="1" ht="14.25">
      <c r="E49" s="62"/>
      <c r="F49" s="63"/>
    </row>
    <row r="50" s="47" customFormat="1" ht="14.25"/>
    <row r="51" s="47" customFormat="1" ht="14.25"/>
    <row r="52" s="47" customFormat="1" ht="14.25"/>
    <row r="53" s="47" customFormat="1" ht="14.25">
      <c r="D53" s="64"/>
    </row>
    <row r="54" s="47" customFormat="1" ht="14.25">
      <c r="D54" s="64"/>
    </row>
    <row r="55" s="47" customFormat="1" ht="14.25">
      <c r="D55" s="62"/>
    </row>
    <row r="56" s="47" customFormat="1" ht="14.25">
      <c r="D56" s="62"/>
    </row>
    <row r="57" s="47" customFormat="1" ht="14.25">
      <c r="D57" s="64"/>
    </row>
    <row r="58" s="47" customFormat="1" ht="14.25">
      <c r="D58" s="62"/>
    </row>
    <row r="59" s="47" customFormat="1" ht="14.25">
      <c r="D59" s="62"/>
    </row>
    <row r="60" s="47" customFormat="1" ht="14.25">
      <c r="D60" s="62"/>
    </row>
    <row r="61" s="47" customFormat="1" ht="14.25">
      <c r="D61" s="64"/>
    </row>
    <row r="62" spans="4:6" ht="16.5">
      <c r="D62" s="62"/>
      <c r="F62" s="47"/>
    </row>
    <row r="63" spans="4:6" ht="16.5">
      <c r="D63" s="62"/>
      <c r="F63" s="47"/>
    </row>
    <row r="64" ht="16.5">
      <c r="D64" s="62"/>
    </row>
    <row r="65" ht="16.5">
      <c r="D65" s="64"/>
    </row>
    <row r="66" ht="16.5">
      <c r="D66" s="62"/>
    </row>
    <row r="67" ht="16.5">
      <c r="D67" s="62"/>
    </row>
    <row r="68" ht="16.5">
      <c r="D68" s="65"/>
    </row>
    <row r="69" ht="16.5">
      <c r="D69" s="65"/>
    </row>
    <row r="70" ht="16.5">
      <c r="D70" s="65"/>
    </row>
    <row r="71" ht="16.5">
      <c r="D71" s="65"/>
    </row>
    <row r="72" ht="16.5">
      <c r="D72" s="65"/>
    </row>
    <row r="73" ht="16.5">
      <c r="D73" s="65"/>
    </row>
    <row r="74" ht="16.5">
      <c r="D74" s="65"/>
    </row>
    <row r="75" ht="16.5">
      <c r="D75" s="65"/>
    </row>
    <row r="76" ht="16.5">
      <c r="D76" s="65"/>
    </row>
  </sheetData>
  <mergeCells count="5">
    <mergeCell ref="A48:B48"/>
    <mergeCell ref="C48:D48"/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2009-08-28T02:36:16Z</dcterms:created>
  <dcterms:modified xsi:type="dcterms:W3CDTF">2009-08-31T08:51:51Z</dcterms:modified>
  <cp:category/>
  <cp:version/>
  <cp:contentType/>
  <cp:contentStatus/>
</cp:coreProperties>
</file>