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1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<sst xmlns="http://schemas.openxmlformats.org/spreadsheetml/2006/main" count="124" uniqueCount="117">
  <si>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</si>
  <si>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</si>
  <si>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</si>
  <si>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</si>
  <si>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國軍生產及服務作業基金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</si>
  <si>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</si>
  <si>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</si>
  <si>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</si>
  <si>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</si>
  <si>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</si>
  <si>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</si>
  <si>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</si>
  <si>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</si>
  <si>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</si>
  <si>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</si>
  <si>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</si>
  <si>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</si>
  <si>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</si>
  <si>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</si>
  <si>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</si>
  <si>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</si>
  <si>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</si>
  <si>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</si>
  <si>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</si>
  <si>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</si>
  <si>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</si>
  <si>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</si>
  <si>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</si>
  <si>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</si>
  <si>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</si>
  <si>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</si>
  <si>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</si>
  <si>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</si>
  <si>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</si>
  <si>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</si>
  <si>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</si>
  <si>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</si>
  <si>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</si>
  <si>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</si>
  <si>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</si>
  <si>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</si>
  <si>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</si>
  <si>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</si>
  <si>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</si>
  <si>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</si>
  <si>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</si>
  <si>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</si>
  <si>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</si>
  <si>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</si>
  <si>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</si>
  <si>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</si>
  <si>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</si>
  <si>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</si>
  <si>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</si>
  <si>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</si>
  <si>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</si>
  <si>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</si>
  <si>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</si>
  <si>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</si>
  <si>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</si>
  <si>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</si>
  <si>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</si>
  <si>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</si>
  <si>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</si>
  <si>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</si>
  <si>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</si>
  <si>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</si>
  <si>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</si>
  <si>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</si>
  <si>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</si>
  <si>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</si>
  <si>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</si>
  <si>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</si>
  <si>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</si>
  <si>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</si>
  <si>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</si>
  <si>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</si>
  <si>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</si>
  <si>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</si>
  <si>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</si>
  <si>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</si>
  <si>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</si>
  <si>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</si>
  <si>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</si>
  <si>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</si>
  <si>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</si>
  <si>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</si>
  <si>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</si>
  <si>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</si>
  <si>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</si>
  <si>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</si>
  <si>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</si>
  <si>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</si>
  <si>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</si>
  <si>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</si>
  <si>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</si>
  <si>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</si>
  <si>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</si>
  <si>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</si>
  <si>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</si>
  <si>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</si>
  <si>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</si>
  <si>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</si>
  <si>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</si>
  <si>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</si>
  <si>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</si>
  <si>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</si>
  <si>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</si>
  <si>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</si>
  <si>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</si>
  <si>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</si>
  <si>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</si>
  <si>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</si>
  <si>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</si>
  <si>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</si>
  <si>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</si>
  <si>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color indexed="12"/>
        <rFont val="Times New Roman"/>
        <family val="1"/>
      </rPr>
      <t>67,481,700,074.6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</si>
</sst>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4"/>
  <sheetViews>
    <sheetView workbookViewId="0" topLeftCell="A1">
      <selection activeCell="G6" sqref="G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19649004840.84</v>
      </c>
      <c r="C7" s="7">
        <f>SUM(C8:C16)</f>
        <v>16819214000</v>
      </c>
      <c r="D7" s="8">
        <f aca="true" t="shared" si="0" ref="D7:D39">B7-C7</f>
        <v>2829790840.84</v>
      </c>
      <c r="E7" s="9">
        <f aca="true" t="shared" si="1" ref="E7:E39">IF(C7=0,0,(D7/C7)*100)</f>
        <v>16.82</v>
      </c>
    </row>
    <row r="8" spans="1:5" s="15" customFormat="1" ht="15.75" customHeight="1">
      <c r="A8" s="11" t="s">
        <v>13</v>
      </c>
      <c r="B8" s="12">
        <v>6210093884.65</v>
      </c>
      <c r="C8" s="12">
        <v>4777701000</v>
      </c>
      <c r="D8" s="13">
        <f t="shared" si="0"/>
        <v>1432392884.65</v>
      </c>
      <c r="E8" s="14">
        <f t="shared" si="1"/>
        <v>29.98</v>
      </c>
    </row>
    <row r="9" spans="1:5" s="15" customFormat="1" ht="15.75" customHeight="1">
      <c r="A9" s="11" t="s">
        <v>14</v>
      </c>
      <c r="B9" s="12">
        <v>5766214311.99</v>
      </c>
      <c r="C9" s="12">
        <v>4917321000</v>
      </c>
      <c r="D9" s="13">
        <f t="shared" si="0"/>
        <v>848893311.99</v>
      </c>
      <c r="E9" s="14">
        <f t="shared" si="1"/>
        <v>17.26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109841943</v>
      </c>
      <c r="C11" s="12">
        <v>114707000</v>
      </c>
      <c r="D11" s="13">
        <f t="shared" si="0"/>
        <v>-4865057</v>
      </c>
      <c r="E11" s="14">
        <f t="shared" si="1"/>
        <v>-4.24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7437240263</v>
      </c>
      <c r="C13" s="12">
        <v>6811781000</v>
      </c>
      <c r="D13" s="13">
        <f t="shared" si="0"/>
        <v>625459263</v>
      </c>
      <c r="E13" s="14">
        <f t="shared" si="1"/>
        <v>9.18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125614438.2</v>
      </c>
      <c r="C16" s="12">
        <v>197704000</v>
      </c>
      <c r="D16" s="13">
        <f t="shared" si="0"/>
        <v>-72089561.8</v>
      </c>
      <c r="E16" s="14">
        <f t="shared" si="1"/>
        <v>-36.46</v>
      </c>
    </row>
    <row r="17" spans="1:5" s="15" customFormat="1" ht="24.75" customHeight="1">
      <c r="A17" s="16" t="s">
        <v>2</v>
      </c>
      <c r="B17" s="7">
        <f>SUM(B18:B29)</f>
        <v>19352192914.56</v>
      </c>
      <c r="C17" s="7">
        <f>SUM(C18:C29)</f>
        <v>16736073000</v>
      </c>
      <c r="D17" s="8">
        <f t="shared" si="0"/>
        <v>2616119914.56</v>
      </c>
      <c r="E17" s="9">
        <f t="shared" si="1"/>
        <v>15.63</v>
      </c>
    </row>
    <row r="18" spans="1:5" s="15" customFormat="1" ht="15.75" customHeight="1">
      <c r="A18" s="11" t="s">
        <v>22</v>
      </c>
      <c r="B18" s="12">
        <v>4811502588.26</v>
      </c>
      <c r="C18" s="12">
        <v>3472108000</v>
      </c>
      <c r="D18" s="13">
        <f t="shared" si="0"/>
        <v>1339394588.26</v>
      </c>
      <c r="E18" s="14">
        <f t="shared" si="1"/>
        <v>38.58</v>
      </c>
    </row>
    <row r="19" spans="1:5" s="15" customFormat="1" ht="15.75" customHeight="1">
      <c r="A19" s="11" t="s">
        <v>23</v>
      </c>
      <c r="B19" s="12">
        <v>5510613840.48</v>
      </c>
      <c r="C19" s="12">
        <v>4655451000</v>
      </c>
      <c r="D19" s="13">
        <f t="shared" si="0"/>
        <v>855162840.48</v>
      </c>
      <c r="E19" s="14">
        <f t="shared" si="1"/>
        <v>18.37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>
        <v>21266678</v>
      </c>
      <c r="C21" s="12">
        <v>21123000</v>
      </c>
      <c r="D21" s="13">
        <f t="shared" si="0"/>
        <v>143678</v>
      </c>
      <c r="E21" s="14">
        <f t="shared" si="1"/>
        <v>0.68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6390667275</v>
      </c>
      <c r="C23" s="12">
        <v>5958976000</v>
      </c>
      <c r="D23" s="13">
        <f t="shared" si="0"/>
        <v>431691275</v>
      </c>
      <c r="E23" s="14">
        <f t="shared" si="1"/>
        <v>7.24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79020765.5</v>
      </c>
      <c r="C26" s="12">
        <v>42164000</v>
      </c>
      <c r="D26" s="13">
        <f t="shared" si="0"/>
        <v>36856765.5</v>
      </c>
      <c r="E26" s="14">
        <f t="shared" si="1"/>
        <v>87.41</v>
      </c>
    </row>
    <row r="27" spans="1:5" s="15" customFormat="1" ht="15.75" customHeight="1">
      <c r="A27" s="11" t="s">
        <v>31</v>
      </c>
      <c r="B27" s="12">
        <v>2014617297.22</v>
      </c>
      <c r="C27" s="12">
        <v>2044112000</v>
      </c>
      <c r="D27" s="13">
        <f t="shared" si="0"/>
        <v>-29494702.78</v>
      </c>
      <c r="E27" s="14">
        <f t="shared" si="1"/>
        <v>-1.44</v>
      </c>
    </row>
    <row r="28" spans="1:5" s="15" customFormat="1" ht="15.75" customHeight="1">
      <c r="A28" s="11" t="s">
        <v>32</v>
      </c>
      <c r="B28" s="12">
        <v>229190288.1</v>
      </c>
      <c r="C28" s="12">
        <v>312504000</v>
      </c>
      <c r="D28" s="13">
        <f t="shared" si="0"/>
        <v>-83313711.9</v>
      </c>
      <c r="E28" s="14">
        <f t="shared" si="1"/>
        <v>-26.66</v>
      </c>
    </row>
    <row r="29" spans="1:5" s="15" customFormat="1" ht="15.75" customHeight="1">
      <c r="A29" s="11" t="s">
        <v>33</v>
      </c>
      <c r="B29" s="12">
        <v>295314182</v>
      </c>
      <c r="C29" s="12">
        <v>229635000</v>
      </c>
      <c r="D29" s="13">
        <f t="shared" si="0"/>
        <v>65679182</v>
      </c>
      <c r="E29" s="14">
        <f t="shared" si="1"/>
        <v>28.6</v>
      </c>
    </row>
    <row r="30" spans="1:5" s="15" customFormat="1" ht="24.75" customHeight="1">
      <c r="A30" s="16" t="s">
        <v>34</v>
      </c>
      <c r="B30" s="7">
        <f>B7-B17</f>
        <v>296811926.28</v>
      </c>
      <c r="C30" s="7">
        <f>C7-C17</f>
        <v>83141000</v>
      </c>
      <c r="D30" s="8">
        <f t="shared" si="0"/>
        <v>213670926.28</v>
      </c>
      <c r="E30" s="9">
        <f t="shared" si="1"/>
        <v>257</v>
      </c>
    </row>
    <row r="31" spans="1:5" s="15" customFormat="1" ht="21.75" customHeight="1">
      <c r="A31" s="16" t="s">
        <v>35</v>
      </c>
      <c r="B31" s="7">
        <f>SUM(B32:B33)</f>
        <v>651796587.76</v>
      </c>
      <c r="C31" s="7">
        <f>SUM(C32:C33)</f>
        <v>396066000</v>
      </c>
      <c r="D31" s="8">
        <f t="shared" si="0"/>
        <v>255730587.76</v>
      </c>
      <c r="E31" s="9">
        <f t="shared" si="1"/>
        <v>64.57</v>
      </c>
    </row>
    <row r="32" spans="1:5" s="15" customFormat="1" ht="15.75" customHeight="1">
      <c r="A32" s="11" t="s">
        <v>36</v>
      </c>
      <c r="B32" s="12">
        <v>240082097</v>
      </c>
      <c r="C32" s="12">
        <v>324449000</v>
      </c>
      <c r="D32" s="13">
        <f t="shared" si="0"/>
        <v>-84366903</v>
      </c>
      <c r="E32" s="14">
        <f t="shared" si="1"/>
        <v>-26</v>
      </c>
    </row>
    <row r="33" spans="1:5" s="15" customFormat="1" ht="15.75" customHeight="1">
      <c r="A33" s="11" t="s">
        <v>37</v>
      </c>
      <c r="B33" s="12">
        <v>411714490.76</v>
      </c>
      <c r="C33" s="12">
        <v>71617000</v>
      </c>
      <c r="D33" s="13">
        <f t="shared" si="0"/>
        <v>340097490.76</v>
      </c>
      <c r="E33" s="14">
        <f t="shared" si="1"/>
        <v>474.88</v>
      </c>
    </row>
    <row r="34" spans="1:5" s="15" customFormat="1" ht="24.75" customHeight="1">
      <c r="A34" s="16" t="s">
        <v>3</v>
      </c>
      <c r="B34" s="7">
        <f>SUM(B35:B36)</f>
        <v>469558648.92</v>
      </c>
      <c r="C34" s="7">
        <f>SUM(C35:C36)</f>
        <v>148124000</v>
      </c>
      <c r="D34" s="8">
        <f t="shared" si="0"/>
        <v>321434648.92</v>
      </c>
      <c r="E34" s="9">
        <f t="shared" si="1"/>
        <v>217</v>
      </c>
    </row>
    <row r="35" spans="1:5" s="15" customFormat="1" ht="15.75" customHeight="1">
      <c r="A35" s="11" t="s">
        <v>38</v>
      </c>
      <c r="B35" s="12">
        <v>260966.08</v>
      </c>
      <c r="C35" s="12"/>
      <c r="D35" s="13">
        <f t="shared" si="0"/>
        <v>260966.08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469297682.84</v>
      </c>
      <c r="C36" s="12">
        <v>148124000</v>
      </c>
      <c r="D36" s="13">
        <f t="shared" si="0"/>
        <v>321173682.84</v>
      </c>
      <c r="E36" s="14">
        <f t="shared" si="1"/>
        <v>216.83</v>
      </c>
    </row>
    <row r="37" spans="1:5" s="15" customFormat="1" ht="25.5" customHeight="1">
      <c r="A37" s="16" t="s">
        <v>40</v>
      </c>
      <c r="B37" s="7">
        <f>B31-B34</f>
        <v>182237938.84</v>
      </c>
      <c r="C37" s="7">
        <f>C31-C34</f>
        <v>247942000</v>
      </c>
      <c r="D37" s="8">
        <f t="shared" si="0"/>
        <v>-65704061.16</v>
      </c>
      <c r="E37" s="9">
        <f t="shared" si="1"/>
        <v>-26.5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479049865.12</v>
      </c>
      <c r="C44" s="21">
        <f>C30+C37+C38+C39</f>
        <v>331083000</v>
      </c>
      <c r="D44" s="22">
        <f>B44-C44</f>
        <v>147966865.12</v>
      </c>
      <c r="E44" s="23">
        <f>IF(C44=0,0,(D44/C44)*100)</f>
        <v>44.69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76"/>
  <sheetViews>
    <sheetView tabSelected="1" zoomScaleSheetLayoutView="100"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5" sqref="H5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81582532879.04</v>
      </c>
      <c r="C6" s="34">
        <f>ROUND(IF(B$6&gt;0,(B6/B$6)*100,0),2)</f>
        <v>100</v>
      </c>
      <c r="D6" s="35" t="s">
        <v>49</v>
      </c>
      <c r="E6" s="34">
        <f>SUM(E7,E13,E17,E21)</f>
        <v>29009882830.38</v>
      </c>
      <c r="F6" s="36">
        <f aca="true" t="shared" si="0" ref="F6:F11">ROUND(IF(E$47&gt;0,(E6/E$47)*100,0),2)</f>
        <v>35.56</v>
      </c>
    </row>
    <row r="7" spans="1:6" s="37" customFormat="1" ht="15" customHeight="1">
      <c r="A7" s="38" t="s">
        <v>50</v>
      </c>
      <c r="B7" s="39">
        <f>SUM(B8:B13)</f>
        <v>64323532376.04</v>
      </c>
      <c r="C7" s="39">
        <f>ROUND(IF(B$6&gt;0,(B7/B$6)*100,0),2)</f>
        <v>78.84</v>
      </c>
      <c r="D7" s="40" t="s">
        <v>51</v>
      </c>
      <c r="E7" s="39">
        <f>SUM(E8:E11)</f>
        <v>19100098246.54</v>
      </c>
      <c r="F7" s="41">
        <f t="shared" si="0"/>
        <v>23.41</v>
      </c>
    </row>
    <row r="8" spans="1:6" s="47" customFormat="1" ht="15" customHeight="1">
      <c r="A8" s="42" t="s">
        <v>52</v>
      </c>
      <c r="B8" s="43">
        <v>45514516312.9</v>
      </c>
      <c r="C8" s="44">
        <f>ROUND(IF(B$6=0,0,(B8/B$6)*100),2)</f>
        <v>55.79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>
        <v>16659300</v>
      </c>
      <c r="C9" s="44">
        <f aca="true" t="shared" si="1" ref="C9:C14">ROUND(IF(B$6&gt;0,(B9/B$6)*100,0),2)</f>
        <v>0.02</v>
      </c>
      <c r="D9" s="45" t="s">
        <v>55</v>
      </c>
      <c r="E9" s="43">
        <v>4505926181.26</v>
      </c>
      <c r="F9" s="46">
        <f t="shared" si="0"/>
        <v>5.52</v>
      </c>
    </row>
    <row r="10" spans="1:6" s="47" customFormat="1" ht="15" customHeight="1">
      <c r="A10" s="48" t="s">
        <v>56</v>
      </c>
      <c r="B10" s="43">
        <v>5316111767.45</v>
      </c>
      <c r="C10" s="44">
        <f t="shared" si="1"/>
        <v>6.52</v>
      </c>
      <c r="D10" s="45" t="s">
        <v>57</v>
      </c>
      <c r="E10" s="43">
        <v>14594172065.28</v>
      </c>
      <c r="F10" s="46">
        <f t="shared" si="0"/>
        <v>17.89</v>
      </c>
    </row>
    <row r="11" spans="1:6" s="47" customFormat="1" ht="15" customHeight="1">
      <c r="A11" s="48" t="s">
        <v>58</v>
      </c>
      <c r="B11" s="43">
        <v>10642823630.31</v>
      </c>
      <c r="C11" s="44">
        <f t="shared" si="1"/>
        <v>13.05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2774623212.38</v>
      </c>
      <c r="C12" s="44">
        <f t="shared" si="1"/>
        <v>3.4</v>
      </c>
      <c r="D12" s="49"/>
      <c r="E12" s="44"/>
      <c r="F12" s="46"/>
    </row>
    <row r="13" spans="1:6" s="47" customFormat="1" ht="15" customHeight="1">
      <c r="A13" s="48" t="s">
        <v>61</v>
      </c>
      <c r="B13" s="43">
        <v>58798153</v>
      </c>
      <c r="C13" s="44">
        <f t="shared" si="1"/>
        <v>0.07</v>
      </c>
      <c r="D13" s="40" t="s">
        <v>62</v>
      </c>
      <c r="E13" s="39">
        <f>SUM(E14:E15)</f>
        <v>415693169</v>
      </c>
      <c r="F13" s="41">
        <f>ROUND(IF(E$47&gt;0,(E13/E$47)*100,0),2)</f>
        <v>0.51</v>
      </c>
    </row>
    <row r="14" spans="1:6" s="47" customFormat="1" ht="15" customHeight="1">
      <c r="A14" s="50" t="s">
        <v>63</v>
      </c>
      <c r="B14" s="39">
        <f>SUM(B16:B20)</f>
        <v>2652969680</v>
      </c>
      <c r="C14" s="39">
        <f t="shared" si="1"/>
        <v>3.25</v>
      </c>
      <c r="D14" s="45" t="s">
        <v>64</v>
      </c>
      <c r="E14" s="43">
        <v>415693169</v>
      </c>
      <c r="F14" s="46">
        <f>ROUND(IF(E$47&gt;0,(E14/E$47)*100,0),2)</f>
        <v>0.51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9494091414.84</v>
      </c>
      <c r="F17" s="41">
        <f>ROUND(IF(E$47&gt;0,(E17/E$47)*100,0),2)</f>
        <v>11.64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9494091414.84</v>
      </c>
      <c r="F19" s="46">
        <f>ROUND(IF(E$47&gt;0,(E19/E$47)*100,0),2)</f>
        <v>11.64</v>
      </c>
    </row>
    <row r="20" spans="1:6" s="47" customFormat="1" ht="15" customHeight="1">
      <c r="A20" s="48" t="s">
        <v>74</v>
      </c>
      <c r="B20" s="43">
        <v>2652969680</v>
      </c>
      <c r="C20" s="44">
        <f t="shared" si="2"/>
        <v>3.25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8606099506</v>
      </c>
      <c r="C21" s="39">
        <f t="shared" si="2"/>
        <v>10.55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718320577</v>
      </c>
      <c r="C23" s="44">
        <f t="shared" si="2"/>
        <v>0.88</v>
      </c>
      <c r="D23" s="49"/>
      <c r="E23" s="44"/>
      <c r="F23" s="46"/>
    </row>
    <row r="24" spans="1:6" s="47" customFormat="1" ht="15" customHeight="1">
      <c r="A24" s="48" t="s">
        <v>80</v>
      </c>
      <c r="B24" s="43">
        <v>3586463311</v>
      </c>
      <c r="C24" s="44">
        <f t="shared" si="2"/>
        <v>4.4</v>
      </c>
      <c r="D24" s="40"/>
      <c r="E24" s="44"/>
      <c r="F24" s="41"/>
    </row>
    <row r="25" spans="1:6" s="47" customFormat="1" ht="15" customHeight="1">
      <c r="A25" s="48" t="s">
        <v>81</v>
      </c>
      <c r="B25" s="43">
        <v>3869426521</v>
      </c>
      <c r="C25" s="44">
        <f t="shared" si="2"/>
        <v>4.74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117453215</v>
      </c>
      <c r="C26" s="44">
        <f t="shared" si="2"/>
        <v>0.14</v>
      </c>
      <c r="D26" s="52" t="s">
        <v>83</v>
      </c>
      <c r="E26" s="39">
        <f>E27+E30+E34+E38</f>
        <v>52572650048.66</v>
      </c>
      <c r="F26" s="41">
        <f>ROUND(IF(E$47&gt;0,(E26/E$47)*100,0),2)</f>
        <v>64.44</v>
      </c>
    </row>
    <row r="27" spans="1:6" s="47" customFormat="1" ht="15" customHeight="1">
      <c r="A27" s="48" t="s">
        <v>84</v>
      </c>
      <c r="B27" s="43">
        <v>231345928</v>
      </c>
      <c r="C27" s="44">
        <f t="shared" si="2"/>
        <v>0.28</v>
      </c>
      <c r="D27" s="40" t="s">
        <v>85</v>
      </c>
      <c r="E27" s="53">
        <f>SUM(E28)</f>
        <v>37204961315.28</v>
      </c>
      <c r="F27" s="41">
        <f>ROUND(IF(E$47&gt;0,(E27/E$47)*100,0),2)</f>
        <v>45.6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37204961315.28</v>
      </c>
      <c r="F28" s="46">
        <f>ROUND(IF(E$47&gt;0,(E28/E$47)*100,0),2)</f>
        <v>45.6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83089954</v>
      </c>
      <c r="C30" s="44">
        <f t="shared" si="2"/>
        <v>0.1</v>
      </c>
      <c r="D30" s="40" t="s">
        <v>90</v>
      </c>
      <c r="E30" s="39">
        <f>SUM(E31:E32)</f>
        <v>14637417497.23</v>
      </c>
      <c r="F30" s="41">
        <f>ROUND(IF(E$47&gt;0,(E30/E$47)*100,0),2)</f>
        <v>17.94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4507035345.58</v>
      </c>
      <c r="F31" s="46">
        <f>ROUND(IF(E$47&gt;0,(E31/E$47)*100,0),2)</f>
        <v>5.52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10130382151.65</v>
      </c>
      <c r="F32" s="46">
        <f>ROUND(IF(E$47&gt;0,(E32/E$47)*100,0),2)</f>
        <v>12.42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730271236.15</v>
      </c>
      <c r="F34" s="41">
        <f>ROUND(IF(E$47&gt;0,(E34/E$47)*100,0),2)</f>
        <v>0.9</v>
      </c>
    </row>
    <row r="35" spans="1:6" s="47" customFormat="1" ht="15" customHeight="1">
      <c r="A35" s="50" t="s">
        <v>98</v>
      </c>
      <c r="B35" s="39">
        <f>SUM(B36)</f>
        <v>70289237</v>
      </c>
      <c r="C35" s="39">
        <f t="shared" si="2"/>
        <v>0.09</v>
      </c>
      <c r="D35" s="45" t="s">
        <v>99</v>
      </c>
      <c r="E35" s="43">
        <v>730271236.15</v>
      </c>
      <c r="F35" s="46">
        <f>ROUND(IF(E$47&gt;0,(E35/E$47)*100,0),2)</f>
        <v>0.9</v>
      </c>
    </row>
    <row r="36" spans="1:6" s="47" customFormat="1" ht="15" customHeight="1">
      <c r="A36" s="48" t="s">
        <v>100</v>
      </c>
      <c r="B36" s="43">
        <v>70289237</v>
      </c>
      <c r="C36" s="44">
        <f t="shared" si="2"/>
        <v>0.09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166848034</v>
      </c>
      <c r="C37" s="39">
        <f t="shared" si="2"/>
        <v>0.2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166848034</v>
      </c>
      <c r="C38" s="44">
        <f t="shared" si="2"/>
        <v>0.2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5762794046</v>
      </c>
      <c r="C39" s="39">
        <f t="shared" si="2"/>
        <v>7.06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5762794046</v>
      </c>
      <c r="C41" s="44">
        <f t="shared" si="2"/>
        <v>7.06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81582532879.04</v>
      </c>
      <c r="C47" s="59">
        <f>IF(B$6&gt;0,(B47/B$6)*100,0)</f>
        <v>100</v>
      </c>
      <c r="D47" s="58" t="s">
        <v>115</v>
      </c>
      <c r="E47" s="59">
        <f>E6+E26</f>
        <v>81582532879.04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2009-08-28T02:30:32Z</dcterms:created>
  <dcterms:modified xsi:type="dcterms:W3CDTF">2009-08-31T08:44:25Z</dcterms:modified>
  <cp:category/>
  <cp:version/>
  <cp:contentType/>
  <cp:contentStatus/>
</cp:coreProperties>
</file>