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<sst xmlns="http://schemas.openxmlformats.org/spreadsheetml/2006/main" count="124" uniqueCount="117">
  <si>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</si>
  <si>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</si>
  <si>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</si>
  <si>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</si>
  <si>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國立成功大學附設醫院作業基金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</si>
  <si>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</si>
  <si>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</si>
  <si>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</si>
  <si>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</si>
  <si>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</si>
  <si>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</si>
  <si>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</si>
  <si>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</si>
  <si>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</si>
  <si>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</si>
  <si>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</si>
  <si>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</si>
  <si>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</si>
  <si>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</si>
  <si>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</si>
  <si>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</si>
  <si>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</si>
  <si>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</si>
  <si>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</si>
  <si>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</si>
  <si>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</si>
  <si>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</si>
  <si>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</si>
  <si>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</si>
  <si>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</si>
  <si>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</si>
  <si>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</si>
  <si>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</si>
  <si>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</si>
  <si>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</si>
  <si>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</si>
  <si>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</si>
  <si>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</si>
  <si>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</si>
  <si>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</si>
  <si>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</si>
  <si>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</si>
  <si>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</si>
  <si>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</si>
  <si>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</si>
  <si>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</si>
  <si>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</si>
  <si>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</si>
  <si>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</si>
  <si>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</si>
  <si>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</si>
  <si>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</si>
  <si>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</si>
  <si>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</si>
  <si>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</si>
  <si>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</si>
  <si>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</si>
  <si>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</si>
  <si>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</si>
  <si>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</si>
  <si>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</si>
  <si>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</si>
  <si>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</si>
  <si>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</si>
  <si>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</si>
  <si>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</si>
  <si>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</si>
  <si>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</si>
  <si>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</si>
  <si>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</si>
  <si>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</si>
  <si>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</si>
  <si>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</si>
  <si>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</si>
  <si>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</si>
  <si>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</si>
  <si>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</si>
  <si>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</si>
  <si>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</si>
  <si>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</si>
  <si>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</si>
  <si>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</si>
  <si>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</si>
  <si>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</si>
  <si>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</si>
  <si>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</si>
  <si>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</si>
  <si>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</si>
  <si>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</si>
  <si>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</si>
  <si>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</si>
  <si>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</si>
  <si>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</si>
  <si>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</si>
  <si>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</si>
  <si>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</si>
  <si>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</si>
  <si>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</si>
  <si>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</si>
  <si>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</si>
  <si>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</si>
  <si>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</si>
  <si>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</si>
  <si>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</si>
  <si>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</si>
  <si>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</si>
  <si>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</si>
  <si>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</si>
  <si>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</si>
  <si>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</si>
  <si>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</si>
  <si>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</si>
  <si>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</si>
  <si>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</si>
  <si>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</si>
  <si>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</si>
  <si>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345,173,302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</si>
</sst>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E44"/>
  <sheetViews>
    <sheetView tabSelected="1" workbookViewId="0" topLeftCell="A1">
      <selection activeCell="A22" sqref="A22"/>
    </sheetView>
  </sheetViews>
  <sheetFormatPr defaultColWidth="9.00390625" defaultRowHeight="16.5"/>
  <cols>
    <col min="1" max="1" width="20.25390625" style="24" customWidth="1"/>
    <col min="2" max="3" width="19.75390625" style="24" customWidth="1"/>
    <col min="4" max="4" width="18.50390625" style="24" customWidth="1"/>
    <col min="5" max="5" width="10.00390625" style="24" customWidth="1"/>
    <col min="6" max="16384" width="9.00390625" style="24" customWidth="1"/>
  </cols>
  <sheetData>
    <row r="1" spans="1:5" s="1" customFormat="1" ht="27.7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4" t="s">
        <v>7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3654481928</v>
      </c>
      <c r="C7" s="7">
        <f>SUM(C8:C16)</f>
        <v>3218768000</v>
      </c>
      <c r="D7" s="8">
        <f aca="true" t="shared" si="0" ref="D7:D39">B7-C7</f>
        <v>435713928</v>
      </c>
      <c r="E7" s="9">
        <f aca="true" t="shared" si="1" ref="E7:E39">IF(C7=0,0,(D7/C7)*100)</f>
        <v>13.54</v>
      </c>
    </row>
    <row r="8" spans="1:5" s="15" customFormat="1" ht="15.75" customHeight="1">
      <c r="A8" s="11" t="s">
        <v>13</v>
      </c>
      <c r="B8" s="12">
        <v>0</v>
      </c>
      <c r="C8" s="12">
        <v>0</v>
      </c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>
        <v>0</v>
      </c>
      <c r="C9" s="12">
        <v>0</v>
      </c>
      <c r="D9" s="13">
        <f t="shared" si="0"/>
        <v>0</v>
      </c>
      <c r="E9" s="14">
        <f t="shared" si="1"/>
        <v>0</v>
      </c>
    </row>
    <row r="10" spans="1:5" s="15" customFormat="1" ht="15.75" customHeight="1">
      <c r="A10" s="11" t="s">
        <v>15</v>
      </c>
      <c r="B10" s="12">
        <v>0</v>
      </c>
      <c r="C10" s="12">
        <v>0</v>
      </c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>
        <v>0</v>
      </c>
      <c r="C11" s="12">
        <v>0</v>
      </c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>
        <v>0</v>
      </c>
      <c r="C12" s="12">
        <v>0</v>
      </c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>
        <v>3469075817</v>
      </c>
      <c r="C13" s="12">
        <v>3034763000</v>
      </c>
      <c r="D13" s="13">
        <f t="shared" si="0"/>
        <v>434312817</v>
      </c>
      <c r="E13" s="14">
        <f t="shared" si="1"/>
        <v>14.31</v>
      </c>
    </row>
    <row r="14" spans="1:5" s="15" customFormat="1" ht="15.75" customHeight="1">
      <c r="A14" s="11" t="s">
        <v>19</v>
      </c>
      <c r="B14" s="12">
        <v>0</v>
      </c>
      <c r="C14" s="12">
        <v>0</v>
      </c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>
        <v>0</v>
      </c>
      <c r="C15" s="12">
        <v>0</v>
      </c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185406111</v>
      </c>
      <c r="C16" s="12">
        <v>184005000</v>
      </c>
      <c r="D16" s="13">
        <f t="shared" si="0"/>
        <v>1401111</v>
      </c>
      <c r="E16" s="14">
        <f t="shared" si="1"/>
        <v>0.76</v>
      </c>
    </row>
    <row r="17" spans="1:5" s="15" customFormat="1" ht="24.75" customHeight="1">
      <c r="A17" s="16" t="s">
        <v>2</v>
      </c>
      <c r="B17" s="7">
        <f>SUM(B18:B29)</f>
        <v>3506713808</v>
      </c>
      <c r="C17" s="7">
        <f>SUM(C18:C29)</f>
        <v>3219327000</v>
      </c>
      <c r="D17" s="8">
        <f t="shared" si="0"/>
        <v>287386808</v>
      </c>
      <c r="E17" s="9">
        <f t="shared" si="1"/>
        <v>8.93</v>
      </c>
    </row>
    <row r="18" spans="1:5" s="15" customFormat="1" ht="15.75" customHeight="1">
      <c r="A18" s="11" t="s">
        <v>22</v>
      </c>
      <c r="B18" s="12">
        <v>0</v>
      </c>
      <c r="C18" s="12">
        <v>0</v>
      </c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>
        <v>0</v>
      </c>
      <c r="C19" s="12">
        <v>0</v>
      </c>
      <c r="D19" s="13">
        <f t="shared" si="0"/>
        <v>0</v>
      </c>
      <c r="E19" s="14">
        <f t="shared" si="1"/>
        <v>0</v>
      </c>
    </row>
    <row r="20" spans="1:5" s="15" customFormat="1" ht="15.75" customHeight="1">
      <c r="A20" s="11" t="s">
        <v>24</v>
      </c>
      <c r="B20" s="12">
        <v>392615017</v>
      </c>
      <c r="C20" s="12">
        <v>377861000</v>
      </c>
      <c r="D20" s="13">
        <f t="shared" si="0"/>
        <v>14754017</v>
      </c>
      <c r="E20" s="14">
        <f t="shared" si="1"/>
        <v>3.9</v>
      </c>
    </row>
    <row r="21" spans="1:5" s="15" customFormat="1" ht="15.75" customHeight="1">
      <c r="A21" s="11" t="s">
        <v>25</v>
      </c>
      <c r="B21" s="12">
        <v>0</v>
      </c>
      <c r="C21" s="12">
        <v>0</v>
      </c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>
        <v>0</v>
      </c>
      <c r="C22" s="12">
        <v>0</v>
      </c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>
        <v>2900415402</v>
      </c>
      <c r="C23" s="12">
        <v>2646025000</v>
      </c>
      <c r="D23" s="13">
        <f t="shared" si="0"/>
        <v>254390402</v>
      </c>
      <c r="E23" s="14">
        <f t="shared" si="1"/>
        <v>9.61</v>
      </c>
    </row>
    <row r="24" spans="1:5" s="15" customFormat="1" ht="15.75" customHeight="1">
      <c r="A24" s="11" t="s">
        <v>28</v>
      </c>
      <c r="B24" s="12">
        <v>0</v>
      </c>
      <c r="C24" s="12">
        <v>0</v>
      </c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>
        <v>0</v>
      </c>
      <c r="C25" s="12">
        <v>0</v>
      </c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>
        <v>0</v>
      </c>
      <c r="C26" s="12">
        <v>0</v>
      </c>
      <c r="D26" s="13">
        <f t="shared" si="0"/>
        <v>0</v>
      </c>
      <c r="E26" s="14">
        <f t="shared" si="1"/>
        <v>0</v>
      </c>
    </row>
    <row r="27" spans="1:5" s="15" customFormat="1" ht="15.75" customHeight="1">
      <c r="A27" s="11" t="s">
        <v>31</v>
      </c>
      <c r="B27" s="12">
        <v>210779364</v>
      </c>
      <c r="C27" s="12">
        <v>189486000</v>
      </c>
      <c r="D27" s="13">
        <f t="shared" si="0"/>
        <v>21293364</v>
      </c>
      <c r="E27" s="14">
        <f t="shared" si="1"/>
        <v>11.24</v>
      </c>
    </row>
    <row r="28" spans="1:5" s="15" customFormat="1" ht="15.75" customHeight="1">
      <c r="A28" s="11" t="s">
        <v>32</v>
      </c>
      <c r="B28" s="12">
        <v>0</v>
      </c>
      <c r="C28" s="12">
        <v>0</v>
      </c>
      <c r="D28" s="13">
        <f t="shared" si="0"/>
        <v>0</v>
      </c>
      <c r="E28" s="14">
        <f t="shared" si="1"/>
        <v>0</v>
      </c>
    </row>
    <row r="29" spans="1:5" s="15" customFormat="1" ht="15.75" customHeight="1">
      <c r="A29" s="11" t="s">
        <v>33</v>
      </c>
      <c r="B29" s="12">
        <v>2904025</v>
      </c>
      <c r="C29" s="12">
        <v>5955000</v>
      </c>
      <c r="D29" s="13">
        <f t="shared" si="0"/>
        <v>-3050975</v>
      </c>
      <c r="E29" s="14">
        <f t="shared" si="1"/>
        <v>-51.23</v>
      </c>
    </row>
    <row r="30" spans="1:5" s="15" customFormat="1" ht="24.75" customHeight="1">
      <c r="A30" s="16" t="s">
        <v>34</v>
      </c>
      <c r="B30" s="7">
        <f>B7-B17</f>
        <v>147768120</v>
      </c>
      <c r="C30" s="7">
        <f>C7-C17</f>
        <v>-559000</v>
      </c>
      <c r="D30" s="8">
        <f t="shared" si="0"/>
        <v>148327120</v>
      </c>
      <c r="E30" s="9">
        <f t="shared" si="1"/>
        <v>-26534.37</v>
      </c>
    </row>
    <row r="31" spans="1:5" s="15" customFormat="1" ht="21.75" customHeight="1">
      <c r="A31" s="16" t="s">
        <v>35</v>
      </c>
      <c r="B31" s="7">
        <f>SUM(B32:B33)</f>
        <v>281576625</v>
      </c>
      <c r="C31" s="7">
        <f>SUM(C32:C33)</f>
        <v>58421000</v>
      </c>
      <c r="D31" s="8">
        <f t="shared" si="0"/>
        <v>223155625</v>
      </c>
      <c r="E31" s="9">
        <f t="shared" si="1"/>
        <v>381.98</v>
      </c>
    </row>
    <row r="32" spans="1:5" s="15" customFormat="1" ht="15.75" customHeight="1">
      <c r="A32" s="11" t="s">
        <v>36</v>
      </c>
      <c r="B32" s="12">
        <v>9782004</v>
      </c>
      <c r="C32" s="12">
        <v>10200000</v>
      </c>
      <c r="D32" s="13">
        <f t="shared" si="0"/>
        <v>-417996</v>
      </c>
      <c r="E32" s="14">
        <f t="shared" si="1"/>
        <v>-4.1</v>
      </c>
    </row>
    <row r="33" spans="1:5" s="15" customFormat="1" ht="15.75" customHeight="1">
      <c r="A33" s="11" t="s">
        <v>37</v>
      </c>
      <c r="B33" s="12">
        <v>271794621</v>
      </c>
      <c r="C33" s="12">
        <v>48221000</v>
      </c>
      <c r="D33" s="13">
        <f t="shared" si="0"/>
        <v>223573621</v>
      </c>
      <c r="E33" s="14">
        <f t="shared" si="1"/>
        <v>463.64</v>
      </c>
    </row>
    <row r="34" spans="1:5" s="15" customFormat="1" ht="24.75" customHeight="1">
      <c r="A34" s="16" t="s">
        <v>3</v>
      </c>
      <c r="B34" s="7">
        <f>SUM(B35:B36)</f>
        <v>20595061</v>
      </c>
      <c r="C34" s="7">
        <f>SUM(C35:C36)</f>
        <v>14304000</v>
      </c>
      <c r="D34" s="8">
        <f t="shared" si="0"/>
        <v>6291061</v>
      </c>
      <c r="E34" s="9">
        <f t="shared" si="1"/>
        <v>43.98</v>
      </c>
    </row>
    <row r="35" spans="1:5" s="15" customFormat="1" ht="15.75" customHeight="1">
      <c r="A35" s="11" t="s">
        <v>38</v>
      </c>
      <c r="B35" s="12">
        <v>0</v>
      </c>
      <c r="C35" s="12">
        <v>0</v>
      </c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20595061</v>
      </c>
      <c r="C36" s="12">
        <v>14304000</v>
      </c>
      <c r="D36" s="13">
        <f t="shared" si="0"/>
        <v>6291061</v>
      </c>
      <c r="E36" s="14">
        <f t="shared" si="1"/>
        <v>43.98</v>
      </c>
    </row>
    <row r="37" spans="1:5" s="15" customFormat="1" ht="25.5" customHeight="1">
      <c r="A37" s="16" t="s">
        <v>40</v>
      </c>
      <c r="B37" s="7">
        <f>B31-B34</f>
        <v>260981564</v>
      </c>
      <c r="C37" s="7">
        <f>C31-C34</f>
        <v>44117000</v>
      </c>
      <c r="D37" s="8">
        <f t="shared" si="0"/>
        <v>216864564</v>
      </c>
      <c r="E37" s="9">
        <f t="shared" si="1"/>
        <v>491.57</v>
      </c>
    </row>
    <row r="38" spans="1:5" s="15" customFormat="1" ht="25.5" customHeight="1">
      <c r="A38" s="16" t="s">
        <v>41</v>
      </c>
      <c r="B38" s="17">
        <v>0</v>
      </c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>
        <v>0</v>
      </c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408749684</v>
      </c>
      <c r="C44" s="21">
        <f>C30+C37+C38+C39</f>
        <v>43558000</v>
      </c>
      <c r="D44" s="22">
        <f>B44-C44</f>
        <v>365191684</v>
      </c>
      <c r="E44" s="23">
        <f>IF(C44=0,0,(D44/C44)*100)</f>
        <v>838.4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2" sqref="A2:F2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10284039124.54</v>
      </c>
      <c r="C6" s="34">
        <f>ROUND(IF(B$6&gt;0,(B6/B$6)*100,0),2)</f>
        <v>100</v>
      </c>
      <c r="D6" s="35" t="s">
        <v>49</v>
      </c>
      <c r="E6" s="34">
        <f>SUM(E7,E13,E17,E21)</f>
        <v>1709931416</v>
      </c>
      <c r="F6" s="36">
        <f aca="true" t="shared" si="0" ref="F6:F11">ROUND(IF(E$47&gt;0,(E6/E$47)*100,0),2)</f>
        <v>16.63</v>
      </c>
    </row>
    <row r="7" spans="1:6" s="37" customFormat="1" ht="15" customHeight="1">
      <c r="A7" s="38" t="s">
        <v>50</v>
      </c>
      <c r="B7" s="39">
        <f>SUM(B8:B13)</f>
        <v>4989802992.54</v>
      </c>
      <c r="C7" s="39">
        <f>ROUND(IF(B$6&gt;0,(B7/B$6)*100,0),2)</f>
        <v>48.52</v>
      </c>
      <c r="D7" s="40" t="s">
        <v>51</v>
      </c>
      <c r="E7" s="39">
        <f>SUM(E8:E11)</f>
        <v>1094940408</v>
      </c>
      <c r="F7" s="41">
        <f t="shared" si="0"/>
        <v>10.65</v>
      </c>
    </row>
    <row r="8" spans="1:6" s="47" customFormat="1" ht="15" customHeight="1">
      <c r="A8" s="42" t="s">
        <v>52</v>
      </c>
      <c r="B8" s="43">
        <v>4159570695</v>
      </c>
      <c r="C8" s="44">
        <f>ROUND(IF(B$6=0,0,(B8/B$6)*100),2)</f>
        <v>40.45</v>
      </c>
      <c r="D8" s="45" t="s">
        <v>53</v>
      </c>
      <c r="E8" s="43">
        <v>0</v>
      </c>
      <c r="F8" s="46">
        <f t="shared" si="0"/>
        <v>0</v>
      </c>
    </row>
    <row r="9" spans="1:6" s="47" customFormat="1" ht="15" customHeight="1">
      <c r="A9" s="42" t="s">
        <v>54</v>
      </c>
      <c r="B9" s="43">
        <v>34600</v>
      </c>
      <c r="C9" s="44">
        <f aca="true" t="shared" si="1" ref="C9:C14">ROUND(IF(B$6&gt;0,(B9/B$6)*100,0),2)</f>
        <v>0</v>
      </c>
      <c r="D9" s="45" t="s">
        <v>55</v>
      </c>
      <c r="E9" s="43">
        <v>1085995055</v>
      </c>
      <c r="F9" s="46">
        <f t="shared" si="0"/>
        <v>10.56</v>
      </c>
    </row>
    <row r="10" spans="1:6" s="47" customFormat="1" ht="15" customHeight="1">
      <c r="A10" s="48" t="s">
        <v>56</v>
      </c>
      <c r="B10" s="43">
        <v>462658110</v>
      </c>
      <c r="C10" s="44">
        <f t="shared" si="1"/>
        <v>4.5</v>
      </c>
      <c r="D10" s="45" t="s">
        <v>57</v>
      </c>
      <c r="E10" s="43">
        <v>8945353</v>
      </c>
      <c r="F10" s="46">
        <f t="shared" si="0"/>
        <v>0.09</v>
      </c>
    </row>
    <row r="11" spans="1:6" s="47" customFormat="1" ht="15" customHeight="1">
      <c r="A11" s="48" t="s">
        <v>58</v>
      </c>
      <c r="B11" s="43">
        <v>165419670.54</v>
      </c>
      <c r="C11" s="44">
        <f t="shared" si="1"/>
        <v>1.61</v>
      </c>
      <c r="D11" s="45" t="s">
        <v>59</v>
      </c>
      <c r="E11" s="43">
        <v>0</v>
      </c>
      <c r="F11" s="46">
        <f t="shared" si="0"/>
        <v>0</v>
      </c>
    </row>
    <row r="12" spans="1:6" s="47" customFormat="1" ht="15" customHeight="1">
      <c r="A12" s="48" t="s">
        <v>60</v>
      </c>
      <c r="B12" s="43">
        <v>202003313</v>
      </c>
      <c r="C12" s="44">
        <f t="shared" si="1"/>
        <v>1.96</v>
      </c>
      <c r="D12" s="49"/>
      <c r="E12" s="44"/>
      <c r="F12" s="46"/>
    </row>
    <row r="13" spans="1:6" s="47" customFormat="1" ht="15" customHeight="1">
      <c r="A13" s="48" t="s">
        <v>61</v>
      </c>
      <c r="B13" s="43">
        <v>116604</v>
      </c>
      <c r="C13" s="44">
        <f t="shared" si="1"/>
        <v>0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268984566</v>
      </c>
      <c r="C14" s="39">
        <f t="shared" si="1"/>
        <v>2.62</v>
      </c>
      <c r="D14" s="45" t="s">
        <v>64</v>
      </c>
      <c r="E14" s="43">
        <v>0</v>
      </c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>
        <v>0</v>
      </c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>
        <v>0</v>
      </c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>
        <v>0</v>
      </c>
      <c r="C17" s="44">
        <f t="shared" si="2"/>
        <v>0</v>
      </c>
      <c r="D17" s="40" t="s">
        <v>69</v>
      </c>
      <c r="E17" s="39">
        <f>SUM(E18:E19)</f>
        <v>614991008</v>
      </c>
      <c r="F17" s="41">
        <f>ROUND(IF(E$47&gt;0,(E17/E$47)*100,0),2)</f>
        <v>5.98</v>
      </c>
    </row>
    <row r="18" spans="1:6" s="47" customFormat="1" ht="15" customHeight="1">
      <c r="A18" s="48" t="s">
        <v>70</v>
      </c>
      <c r="B18" s="43">
        <v>0</v>
      </c>
      <c r="C18" s="44">
        <f t="shared" si="2"/>
        <v>0</v>
      </c>
      <c r="D18" s="45" t="s">
        <v>71</v>
      </c>
      <c r="E18" s="43">
        <v>0</v>
      </c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>
        <v>0</v>
      </c>
      <c r="C19" s="44">
        <f t="shared" si="2"/>
        <v>0</v>
      </c>
      <c r="D19" s="45" t="s">
        <v>73</v>
      </c>
      <c r="E19" s="43">
        <v>614991008</v>
      </c>
      <c r="F19" s="46">
        <f>ROUND(IF(E$47&gt;0,(E19/E$47)*100,0),2)</f>
        <v>5.98</v>
      </c>
    </row>
    <row r="20" spans="1:6" s="47" customFormat="1" ht="15" customHeight="1">
      <c r="A20" s="48" t="s">
        <v>74</v>
      </c>
      <c r="B20" s="43">
        <v>268984566</v>
      </c>
      <c r="C20" s="44">
        <f t="shared" si="2"/>
        <v>2.62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4845835540</v>
      </c>
      <c r="C21" s="39">
        <f t="shared" si="2"/>
        <v>47.12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0</v>
      </c>
      <c r="C22" s="44">
        <f t="shared" si="2"/>
        <v>0</v>
      </c>
      <c r="D22" s="45" t="s">
        <v>78</v>
      </c>
      <c r="E22" s="43">
        <v>0</v>
      </c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0</v>
      </c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80</v>
      </c>
      <c r="B24" s="43">
        <v>2530554725</v>
      </c>
      <c r="C24" s="44">
        <f t="shared" si="2"/>
        <v>24.61</v>
      </c>
      <c r="D24" s="40"/>
      <c r="E24" s="44"/>
      <c r="F24" s="41"/>
    </row>
    <row r="25" spans="1:6" s="47" customFormat="1" ht="15" customHeight="1">
      <c r="A25" s="48" t="s">
        <v>81</v>
      </c>
      <c r="B25" s="43">
        <v>995957635</v>
      </c>
      <c r="C25" s="44">
        <f t="shared" si="2"/>
        <v>9.68</v>
      </c>
      <c r="D25" s="49"/>
      <c r="E25" s="44"/>
      <c r="F25" s="46"/>
    </row>
    <row r="26" spans="1:6" s="47" customFormat="1" ht="15" customHeight="1">
      <c r="A26" s="48" t="s">
        <v>82</v>
      </c>
      <c r="B26" s="43">
        <v>20604298</v>
      </c>
      <c r="C26" s="44">
        <f t="shared" si="2"/>
        <v>0.2</v>
      </c>
      <c r="D26" s="52" t="s">
        <v>83</v>
      </c>
      <c r="E26" s="39">
        <f>E27+E30+E34+E38</f>
        <v>8574107708.54</v>
      </c>
      <c r="F26" s="41">
        <f>ROUND(IF(E$47&gt;0,(E26/E$47)*100,0),2)</f>
        <v>83.37</v>
      </c>
    </row>
    <row r="27" spans="1:6" s="47" customFormat="1" ht="15" customHeight="1">
      <c r="A27" s="48" t="s">
        <v>84</v>
      </c>
      <c r="B27" s="43">
        <v>62957667</v>
      </c>
      <c r="C27" s="44">
        <f t="shared" si="2"/>
        <v>0.61</v>
      </c>
      <c r="D27" s="40" t="s">
        <v>85</v>
      </c>
      <c r="E27" s="53">
        <f>SUM(E28)</f>
        <v>5817049288</v>
      </c>
      <c r="F27" s="41">
        <f>ROUND(IF(E$47&gt;0,(E27/E$47)*100,0),2)</f>
        <v>56.56</v>
      </c>
    </row>
    <row r="28" spans="1:6" s="47" customFormat="1" ht="15" customHeight="1">
      <c r="A28" s="48" t="s">
        <v>86</v>
      </c>
      <c r="B28" s="43">
        <v>0</v>
      </c>
      <c r="C28" s="44">
        <f t="shared" si="2"/>
        <v>0</v>
      </c>
      <c r="D28" s="45" t="s">
        <v>87</v>
      </c>
      <c r="E28" s="43">
        <v>5817049288</v>
      </c>
      <c r="F28" s="46">
        <f>ROUND(IF(E$47&gt;0,(E28/E$47)*100,0),2)</f>
        <v>56.56</v>
      </c>
    </row>
    <row r="29" spans="1:6" s="47" customFormat="1" ht="15" customHeight="1">
      <c r="A29" s="48" t="s">
        <v>88</v>
      </c>
      <c r="B29" s="43">
        <v>0</v>
      </c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1235761215</v>
      </c>
      <c r="C30" s="44">
        <f t="shared" si="2"/>
        <v>12.02</v>
      </c>
      <c r="D30" s="40" t="s">
        <v>90</v>
      </c>
      <c r="E30" s="39">
        <f>SUM(E31:E32)</f>
        <v>1594867342</v>
      </c>
      <c r="F30" s="41">
        <f>ROUND(IF(E$47&gt;0,(E30/E$47)*100,0),2)</f>
        <v>15.51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487029342</v>
      </c>
      <c r="F31" s="46">
        <f>ROUND(IF(E$47&gt;0,(E31/E$47)*100,0),2)</f>
        <v>4.74</v>
      </c>
    </row>
    <row r="32" spans="1:6" s="47" customFormat="1" ht="15" customHeight="1">
      <c r="A32" s="48" t="s">
        <v>93</v>
      </c>
      <c r="B32" s="43">
        <v>0</v>
      </c>
      <c r="C32" s="44">
        <f t="shared" si="2"/>
        <v>0</v>
      </c>
      <c r="D32" s="45" t="s">
        <v>94</v>
      </c>
      <c r="E32" s="43">
        <v>1107838000</v>
      </c>
      <c r="F32" s="46">
        <f>ROUND(IF(E$47&gt;0,(E32/E$47)*100,0),2)</f>
        <v>10.77</v>
      </c>
    </row>
    <row r="33" spans="1:6" s="47" customFormat="1" ht="15" customHeight="1">
      <c r="A33" s="48" t="s">
        <v>95</v>
      </c>
      <c r="B33" s="43">
        <v>0</v>
      </c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>
        <v>0</v>
      </c>
      <c r="C34" s="44">
        <f t="shared" si="2"/>
        <v>0</v>
      </c>
      <c r="D34" s="40" t="s">
        <v>97</v>
      </c>
      <c r="E34" s="39">
        <f>SUM(E35:E36)</f>
        <v>1162191078.54</v>
      </c>
      <c r="F34" s="41">
        <f>ROUND(IF(E$47&gt;0,(E34/E$47)*100,0),2)</f>
        <v>11.3</v>
      </c>
    </row>
    <row r="35" spans="1:6" s="47" customFormat="1" ht="15" customHeight="1">
      <c r="A35" s="50" t="s">
        <v>98</v>
      </c>
      <c r="B35" s="39">
        <f>SUM(B36)</f>
        <v>52074210</v>
      </c>
      <c r="C35" s="39">
        <f t="shared" si="2"/>
        <v>0.51</v>
      </c>
      <c r="D35" s="45" t="s">
        <v>99</v>
      </c>
      <c r="E35" s="43">
        <v>1162191078.54</v>
      </c>
      <c r="F35" s="46">
        <f>ROUND(IF(E$47&gt;0,(E35/E$47)*100,0),2)</f>
        <v>11.3</v>
      </c>
    </row>
    <row r="36" spans="1:6" s="47" customFormat="1" ht="15" customHeight="1">
      <c r="A36" s="48" t="s">
        <v>100</v>
      </c>
      <c r="B36" s="43">
        <v>52074210</v>
      </c>
      <c r="C36" s="44">
        <f t="shared" si="2"/>
        <v>0.51</v>
      </c>
      <c r="D36" s="45" t="s">
        <v>101</v>
      </c>
      <c r="E36" s="43">
        <v>0</v>
      </c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0</v>
      </c>
      <c r="C38" s="44">
        <f t="shared" si="2"/>
        <v>0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127341816</v>
      </c>
      <c r="C39" s="39">
        <f t="shared" si="2"/>
        <v>1.24</v>
      </c>
      <c r="D39" s="45" t="s">
        <v>106</v>
      </c>
      <c r="E39" s="43">
        <v>0</v>
      </c>
      <c r="F39" s="46">
        <f t="shared" si="3"/>
        <v>0</v>
      </c>
    </row>
    <row r="40" spans="1:6" s="47" customFormat="1" ht="15" customHeight="1">
      <c r="A40" s="48" t="s">
        <v>107</v>
      </c>
      <c r="B40" s="43">
        <v>0</v>
      </c>
      <c r="C40" s="44">
        <f t="shared" si="2"/>
        <v>0</v>
      </c>
      <c r="D40" s="45" t="s">
        <v>108</v>
      </c>
      <c r="E40" s="43">
        <v>0</v>
      </c>
      <c r="F40" s="46">
        <f t="shared" si="3"/>
        <v>0</v>
      </c>
    </row>
    <row r="41" spans="1:6" s="47" customFormat="1" ht="15" customHeight="1">
      <c r="A41" s="48" t="s">
        <v>109</v>
      </c>
      <c r="B41" s="43">
        <v>127341816</v>
      </c>
      <c r="C41" s="44">
        <f t="shared" si="2"/>
        <v>1.24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>
        <v>0</v>
      </c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>
        <v>0</v>
      </c>
      <c r="C43" s="44">
        <f t="shared" si="2"/>
        <v>0</v>
      </c>
      <c r="D43" s="45" t="s">
        <v>114</v>
      </c>
      <c r="E43" s="43">
        <v>0</v>
      </c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10284039124.54</v>
      </c>
      <c r="C47" s="59">
        <f>IF(B$6&gt;0,(B47/B$6)*100,0)</f>
        <v>100</v>
      </c>
      <c r="D47" s="58" t="s">
        <v>115</v>
      </c>
      <c r="E47" s="59">
        <f>E6+E26</f>
        <v>10284039124.54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2009-08-28T02:35:05Z</dcterms:created>
  <dcterms:modified xsi:type="dcterms:W3CDTF">2009-08-31T08:46:23Z</dcterms:modified>
  <cp:category/>
  <cp:version/>
  <cp:contentType/>
  <cp:contentStatus/>
</cp:coreProperties>
</file>