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<sst xmlns="http://schemas.openxmlformats.org/spreadsheetml/2006/main" count="124" uniqueCount="118">
  <si>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單位：新臺幣元</t>
  </si>
  <si>
    <t>％</t>
  </si>
  <si>
    <t>業務成本與費用</t>
  </si>
  <si>
    <t>業務外費用</t>
  </si>
  <si>
    <t>國立陽明大學附設醫院作業基金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</si>
  <si>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</si>
  <si>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</si>
  <si>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</si>
  <si>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</si>
  <si>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</si>
  <si>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</si>
  <si>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</si>
  <si>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</si>
  <si>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</si>
  <si>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</si>
  <si>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</si>
  <si>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</si>
  <si>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</si>
  <si>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</si>
  <si>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</si>
  <si>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</si>
  <si>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</si>
  <si>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</si>
  <si>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</si>
  <si>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</si>
  <si>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</si>
  <si>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</si>
  <si>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</si>
  <si>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</si>
  <si>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</si>
  <si>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</si>
  <si>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</si>
  <si>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</si>
  <si>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</si>
  <si>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</si>
  <si>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</si>
  <si>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</si>
  <si>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</si>
  <si>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</si>
  <si>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</si>
  <si>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</si>
  <si>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</si>
  <si>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</si>
  <si>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</si>
  <si>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</si>
  <si>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t>國立陽明大學附設醫院作業基金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</si>
  <si>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</si>
  <si>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</si>
  <si>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</si>
  <si>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</si>
  <si>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</si>
  <si>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</si>
  <si>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</si>
  <si>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</si>
  <si>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</si>
  <si>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</si>
  <si>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</si>
  <si>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</si>
  <si>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</si>
  <si>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</si>
  <si>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</si>
  <si>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</si>
  <si>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</si>
  <si>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</si>
  <si>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</si>
  <si>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</si>
  <si>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</si>
  <si>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</si>
  <si>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</si>
  <si>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</si>
  <si>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</si>
  <si>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</si>
  <si>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</si>
  <si>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</si>
  <si>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</si>
  <si>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</si>
  <si>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</si>
  <si>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</si>
  <si>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</si>
  <si>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</si>
  <si>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</si>
  <si>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</si>
  <si>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</si>
  <si>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</si>
  <si>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</si>
  <si>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</si>
  <si>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</si>
  <si>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</si>
  <si>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</si>
  <si>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</si>
  <si>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</si>
  <si>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</si>
  <si>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</si>
  <si>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</si>
  <si>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</si>
  <si>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</si>
  <si>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</si>
  <si>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</si>
  <si>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</si>
  <si>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</si>
  <si>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</si>
  <si>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</si>
  <si>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</si>
  <si>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</si>
  <si>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</si>
  <si>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</si>
  <si>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</si>
  <si>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</si>
  <si>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</si>
  <si>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</si>
  <si>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</si>
  <si>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</si>
  <si>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</si>
  <si>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</si>
  <si>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</si>
  <si>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</si>
  <si>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</si>
  <si>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3,690,000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</si>
</sst>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E44"/>
  <sheetViews>
    <sheetView tabSelected="1" workbookViewId="0" topLeftCell="A1">
      <selection activeCell="A3" sqref="A3:E3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8" t="s">
        <v>4</v>
      </c>
      <c r="B1" s="69"/>
      <c r="C1" s="69"/>
      <c r="D1" s="69"/>
      <c r="E1" s="69"/>
    </row>
    <row r="2" spans="1:5" s="1" customFormat="1" ht="27.75">
      <c r="A2" s="70" t="s">
        <v>5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2" t="s">
        <v>7</v>
      </c>
      <c r="B5" s="74" t="s">
        <v>8</v>
      </c>
      <c r="C5" s="74" t="s">
        <v>9</v>
      </c>
      <c r="D5" s="74" t="s">
        <v>10</v>
      </c>
      <c r="E5" s="76"/>
    </row>
    <row r="6" spans="1:5" s="1" customFormat="1" ht="16.5">
      <c r="A6" s="73"/>
      <c r="B6" s="75"/>
      <c r="C6" s="75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722979938</v>
      </c>
      <c r="C7" s="7">
        <f>SUM(C8:C16)</f>
        <v>645802000</v>
      </c>
      <c r="D7" s="8">
        <f aca="true" t="shared" si="0" ref="D7:D39">B7-C7</f>
        <v>77177938</v>
      </c>
      <c r="E7" s="9">
        <f aca="true" t="shared" si="1" ref="E7:E39">IF(C7=0,0,(D7/C7)*100)</f>
        <v>11.95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>
        <v>656619613</v>
      </c>
      <c r="C13" s="12">
        <v>563727000</v>
      </c>
      <c r="D13" s="13">
        <f t="shared" si="0"/>
        <v>92892613</v>
      </c>
      <c r="E13" s="14">
        <f t="shared" si="1"/>
        <v>16.48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66360325</v>
      </c>
      <c r="C16" s="12">
        <v>82075000</v>
      </c>
      <c r="D16" s="13">
        <f t="shared" si="0"/>
        <v>-15714675</v>
      </c>
      <c r="E16" s="14">
        <f t="shared" si="1"/>
        <v>-19.15</v>
      </c>
    </row>
    <row r="17" spans="1:5" s="15" customFormat="1" ht="24.75" customHeight="1">
      <c r="A17" s="16" t="s">
        <v>2</v>
      </c>
      <c r="B17" s="7">
        <f>SUM(B18:B29)</f>
        <v>709220266</v>
      </c>
      <c r="C17" s="7">
        <f>SUM(C18:C29)</f>
        <v>642895000</v>
      </c>
      <c r="D17" s="8">
        <f t="shared" si="0"/>
        <v>66325266</v>
      </c>
      <c r="E17" s="9">
        <f t="shared" si="1"/>
        <v>10.32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>
        <v>25701538</v>
      </c>
      <c r="C20" s="12">
        <v>63394000</v>
      </c>
      <c r="D20" s="13">
        <f t="shared" si="0"/>
        <v>-37692462</v>
      </c>
      <c r="E20" s="14">
        <f t="shared" si="1"/>
        <v>-59.46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>
        <v>647403995</v>
      </c>
      <c r="C23" s="12">
        <v>544850000</v>
      </c>
      <c r="D23" s="13">
        <f t="shared" si="0"/>
        <v>102553995</v>
      </c>
      <c r="E23" s="14">
        <f t="shared" si="1"/>
        <v>18.82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5.75" customHeight="1">
      <c r="A27" s="11" t="s">
        <v>31</v>
      </c>
      <c r="B27" s="12">
        <v>36088024</v>
      </c>
      <c r="C27" s="12">
        <v>34637000</v>
      </c>
      <c r="D27" s="13">
        <f t="shared" si="0"/>
        <v>1451024</v>
      </c>
      <c r="E27" s="14">
        <f t="shared" si="1"/>
        <v>4.19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>
        <v>26709</v>
      </c>
      <c r="C29" s="12">
        <v>14000</v>
      </c>
      <c r="D29" s="13">
        <f t="shared" si="0"/>
        <v>12709</v>
      </c>
      <c r="E29" s="14">
        <f t="shared" si="1"/>
        <v>90.78</v>
      </c>
    </row>
    <row r="30" spans="1:5" s="15" customFormat="1" ht="24.75" customHeight="1">
      <c r="A30" s="16" t="s">
        <v>34</v>
      </c>
      <c r="B30" s="7">
        <f>B7-B17</f>
        <v>13759672</v>
      </c>
      <c r="C30" s="7">
        <f>C7-C17</f>
        <v>2907000</v>
      </c>
      <c r="D30" s="8">
        <f t="shared" si="0"/>
        <v>10852672</v>
      </c>
      <c r="E30" s="9">
        <f t="shared" si="1"/>
        <v>373.33</v>
      </c>
    </row>
    <row r="31" spans="1:5" s="15" customFormat="1" ht="21.75" customHeight="1">
      <c r="A31" s="16" t="s">
        <v>35</v>
      </c>
      <c r="B31" s="7">
        <f>SUM(B32:B33)</f>
        <v>9094686</v>
      </c>
      <c r="C31" s="7">
        <f>SUM(C32:C33)</f>
        <v>5606000</v>
      </c>
      <c r="D31" s="8">
        <f t="shared" si="0"/>
        <v>3488686</v>
      </c>
      <c r="E31" s="9">
        <f t="shared" si="1"/>
        <v>62.23</v>
      </c>
    </row>
    <row r="32" spans="1:5" s="15" customFormat="1" ht="15.75" customHeight="1">
      <c r="A32" s="11" t="s">
        <v>36</v>
      </c>
      <c r="B32" s="12">
        <v>735886</v>
      </c>
      <c r="C32" s="12">
        <v>500000</v>
      </c>
      <c r="D32" s="13">
        <f t="shared" si="0"/>
        <v>235886</v>
      </c>
      <c r="E32" s="14">
        <f t="shared" si="1"/>
        <v>47.18</v>
      </c>
    </row>
    <row r="33" spans="1:5" s="15" customFormat="1" ht="15.75" customHeight="1">
      <c r="A33" s="11" t="s">
        <v>37</v>
      </c>
      <c r="B33" s="12">
        <v>8358800</v>
      </c>
      <c r="C33" s="12">
        <v>5106000</v>
      </c>
      <c r="D33" s="13">
        <f t="shared" si="0"/>
        <v>3252800</v>
      </c>
      <c r="E33" s="14">
        <f t="shared" si="1"/>
        <v>63.71</v>
      </c>
    </row>
    <row r="34" spans="1:5" s="15" customFormat="1" ht="24.75" customHeight="1">
      <c r="A34" s="16" t="s">
        <v>3</v>
      </c>
      <c r="B34" s="7">
        <f>SUM(B35:B36)</f>
        <v>4933384</v>
      </c>
      <c r="C34" s="7">
        <f>SUM(C35:C36)</f>
        <v>2746000</v>
      </c>
      <c r="D34" s="8">
        <f t="shared" si="0"/>
        <v>2187384</v>
      </c>
      <c r="E34" s="9">
        <f t="shared" si="1"/>
        <v>79.66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4933384</v>
      </c>
      <c r="C36" s="12">
        <v>2746000</v>
      </c>
      <c r="D36" s="13">
        <f t="shared" si="0"/>
        <v>2187384</v>
      </c>
      <c r="E36" s="14">
        <f t="shared" si="1"/>
        <v>79.66</v>
      </c>
    </row>
    <row r="37" spans="1:5" s="15" customFormat="1" ht="25.5" customHeight="1">
      <c r="A37" s="16" t="s">
        <v>40</v>
      </c>
      <c r="B37" s="7">
        <f>B31-B34</f>
        <v>4161302</v>
      </c>
      <c r="C37" s="7">
        <f>C31-C34</f>
        <v>2860000</v>
      </c>
      <c r="D37" s="8">
        <f t="shared" si="0"/>
        <v>1301302</v>
      </c>
      <c r="E37" s="9">
        <f t="shared" si="1"/>
        <v>45.5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17920974</v>
      </c>
      <c r="C44" s="21">
        <f>C30+C37+C38+C39</f>
        <v>5767000</v>
      </c>
      <c r="D44" s="22">
        <f>B44-C44</f>
        <v>12153974</v>
      </c>
      <c r="E44" s="23">
        <f>IF(C44=0,0,(D44/C44)*100)</f>
        <v>210.75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F76"/>
  <sheetViews>
    <sheetView workbookViewId="0" topLeftCell="A1">
      <selection activeCell="A3" sqref="A3:E3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45</v>
      </c>
      <c r="B1" s="79"/>
      <c r="C1" s="79"/>
      <c r="D1" s="79"/>
      <c r="E1" s="79"/>
      <c r="F1" s="79"/>
    </row>
    <row r="2" spans="1:6" ht="27" customHeight="1">
      <c r="A2" s="80" t="s">
        <v>46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48</v>
      </c>
      <c r="C5" s="30" t="s">
        <v>1</v>
      </c>
      <c r="D5" s="29" t="s">
        <v>44</v>
      </c>
      <c r="E5" s="29" t="s">
        <v>48</v>
      </c>
      <c r="F5" s="31" t="s">
        <v>1</v>
      </c>
    </row>
    <row r="6" spans="1:6" s="37" customFormat="1" ht="15" customHeight="1">
      <c r="A6" s="33" t="s">
        <v>49</v>
      </c>
      <c r="B6" s="34">
        <f>SUM(B7,B14,B21,B31,B35,B37,B39)</f>
        <v>1333627527.26</v>
      </c>
      <c r="C6" s="34">
        <f>ROUND(IF(B$6&gt;0,(B6/B$6)*100,0),2)</f>
        <v>100</v>
      </c>
      <c r="D6" s="35" t="s">
        <v>50</v>
      </c>
      <c r="E6" s="34">
        <f>SUM(E7,E13,E17,E21)</f>
        <v>221051900</v>
      </c>
      <c r="F6" s="36">
        <f aca="true" t="shared" si="0" ref="F6:F11">ROUND(IF(E$47&gt;0,(E6/E$47)*100,0),2)</f>
        <v>16.58</v>
      </c>
    </row>
    <row r="7" spans="1:6" s="37" customFormat="1" ht="15" customHeight="1">
      <c r="A7" s="38" t="s">
        <v>51</v>
      </c>
      <c r="B7" s="39">
        <f>SUM(B8:B13)</f>
        <v>383879388.26</v>
      </c>
      <c r="C7" s="39">
        <f>ROUND(IF(B$6&gt;0,(B7/B$6)*100,0),2)</f>
        <v>28.78</v>
      </c>
      <c r="D7" s="40" t="s">
        <v>52</v>
      </c>
      <c r="E7" s="39">
        <f>SUM(E8:E11)</f>
        <v>113090571</v>
      </c>
      <c r="F7" s="41">
        <f t="shared" si="0"/>
        <v>8.48</v>
      </c>
    </row>
    <row r="8" spans="1:6" s="47" customFormat="1" ht="15" customHeight="1">
      <c r="A8" s="42" t="s">
        <v>53</v>
      </c>
      <c r="B8" s="43">
        <v>255512199.1</v>
      </c>
      <c r="C8" s="44">
        <f>ROUND(IF(B$6=0,0,(B8/B$6)*100),2)</f>
        <v>19.16</v>
      </c>
      <c r="D8" s="45" t="s">
        <v>54</v>
      </c>
      <c r="E8" s="43"/>
      <c r="F8" s="46">
        <f t="shared" si="0"/>
        <v>0</v>
      </c>
    </row>
    <row r="9" spans="1:6" s="47" customFormat="1" ht="15" customHeight="1">
      <c r="A9" s="42" t="s">
        <v>55</v>
      </c>
      <c r="B9" s="43"/>
      <c r="C9" s="44">
        <f aca="true" t="shared" si="1" ref="C9:C14">ROUND(IF(B$6&gt;0,(B9/B$6)*100,0),2)</f>
        <v>0</v>
      </c>
      <c r="D9" s="45" t="s">
        <v>56</v>
      </c>
      <c r="E9" s="43">
        <v>112516860</v>
      </c>
      <c r="F9" s="46">
        <f t="shared" si="0"/>
        <v>8.44</v>
      </c>
    </row>
    <row r="10" spans="1:6" s="47" customFormat="1" ht="15" customHeight="1">
      <c r="A10" s="48" t="s">
        <v>57</v>
      </c>
      <c r="B10" s="43">
        <v>64539020</v>
      </c>
      <c r="C10" s="44">
        <f t="shared" si="1"/>
        <v>4.84</v>
      </c>
      <c r="D10" s="45" t="s">
        <v>58</v>
      </c>
      <c r="E10" s="43">
        <v>573711</v>
      </c>
      <c r="F10" s="46">
        <f t="shared" si="0"/>
        <v>0.04</v>
      </c>
    </row>
    <row r="11" spans="1:6" s="47" customFormat="1" ht="15" customHeight="1">
      <c r="A11" s="48" t="s">
        <v>59</v>
      </c>
      <c r="B11" s="43">
        <v>23238894.16</v>
      </c>
      <c r="C11" s="44">
        <f t="shared" si="1"/>
        <v>1.74</v>
      </c>
      <c r="D11" s="45" t="s">
        <v>60</v>
      </c>
      <c r="E11" s="43"/>
      <c r="F11" s="46">
        <f t="shared" si="0"/>
        <v>0</v>
      </c>
    </row>
    <row r="12" spans="1:6" s="47" customFormat="1" ht="15" customHeight="1">
      <c r="A12" s="48" t="s">
        <v>61</v>
      </c>
      <c r="B12" s="43">
        <v>16758000</v>
      </c>
      <c r="C12" s="44">
        <f t="shared" si="1"/>
        <v>1.26</v>
      </c>
      <c r="D12" s="49"/>
      <c r="E12" s="44"/>
      <c r="F12" s="46"/>
    </row>
    <row r="13" spans="1:6" s="47" customFormat="1" ht="15" customHeight="1">
      <c r="A13" s="48" t="s">
        <v>62</v>
      </c>
      <c r="B13" s="43">
        <v>23831275</v>
      </c>
      <c r="C13" s="44">
        <f t="shared" si="1"/>
        <v>1.79</v>
      </c>
      <c r="D13" s="40" t="s">
        <v>63</v>
      </c>
      <c r="E13" s="39">
        <f>SUM(E14:E15)</f>
        <v>8735352</v>
      </c>
      <c r="F13" s="41">
        <f>ROUND(IF(E$47&gt;0,(E13/E$47)*100,0),2)</f>
        <v>0.66</v>
      </c>
    </row>
    <row r="14" spans="1:6" s="47" customFormat="1" ht="15" customHeight="1">
      <c r="A14" s="50" t="s">
        <v>64</v>
      </c>
      <c r="B14" s="39">
        <f>SUM(B16:B20)</f>
        <v>15811796</v>
      </c>
      <c r="C14" s="39">
        <f t="shared" si="1"/>
        <v>1.19</v>
      </c>
      <c r="D14" s="45" t="s">
        <v>65</v>
      </c>
      <c r="E14" s="43">
        <v>8735352</v>
      </c>
      <c r="F14" s="46">
        <f>ROUND(IF(E$47&gt;0,(E14/E$47)*100,0),2)</f>
        <v>0.66</v>
      </c>
    </row>
    <row r="15" spans="1:6" s="47" customFormat="1" ht="15" customHeight="1">
      <c r="A15" s="51" t="s">
        <v>66</v>
      </c>
      <c r="B15" s="49"/>
      <c r="C15" s="39"/>
      <c r="D15" s="45" t="s">
        <v>67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68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69</v>
      </c>
      <c r="B17" s="43"/>
      <c r="C17" s="44">
        <f t="shared" si="2"/>
        <v>0</v>
      </c>
      <c r="D17" s="40" t="s">
        <v>70</v>
      </c>
      <c r="E17" s="39">
        <f>SUM(E18:E19)</f>
        <v>99133594</v>
      </c>
      <c r="F17" s="41">
        <f>ROUND(IF(E$47&gt;0,(E17/E$47)*100,0),2)</f>
        <v>7.43</v>
      </c>
    </row>
    <row r="18" spans="1:6" s="47" customFormat="1" ht="15" customHeight="1">
      <c r="A18" s="48" t="s">
        <v>71</v>
      </c>
      <c r="B18" s="43"/>
      <c r="C18" s="44">
        <f t="shared" si="2"/>
        <v>0</v>
      </c>
      <c r="D18" s="45" t="s">
        <v>72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73</v>
      </c>
      <c r="B19" s="43"/>
      <c r="C19" s="44">
        <f t="shared" si="2"/>
        <v>0</v>
      </c>
      <c r="D19" s="45" t="s">
        <v>74</v>
      </c>
      <c r="E19" s="43">
        <v>99133594</v>
      </c>
      <c r="F19" s="46">
        <f>ROUND(IF(E$47&gt;0,(E19/E$47)*100,0),2)</f>
        <v>7.43</v>
      </c>
    </row>
    <row r="20" spans="1:6" s="47" customFormat="1" ht="15" customHeight="1">
      <c r="A20" s="48" t="s">
        <v>75</v>
      </c>
      <c r="B20" s="43">
        <v>15811796</v>
      </c>
      <c r="C20" s="44">
        <f t="shared" si="2"/>
        <v>1.19</v>
      </c>
      <c r="D20" s="49"/>
      <c r="E20" s="44"/>
      <c r="F20" s="46"/>
    </row>
    <row r="21" spans="1:6" s="47" customFormat="1" ht="15" customHeight="1">
      <c r="A21" s="50" t="s">
        <v>76</v>
      </c>
      <c r="B21" s="39">
        <f>SUM(B22:B30)</f>
        <v>924567271</v>
      </c>
      <c r="C21" s="39">
        <f t="shared" si="2"/>
        <v>69.33</v>
      </c>
      <c r="D21" s="40" t="s">
        <v>77</v>
      </c>
      <c r="E21" s="39">
        <f>SUM(E22)</f>
        <v>92383</v>
      </c>
      <c r="F21" s="41">
        <f>ROUND(IF(E$47&gt;0,(E21/E$47)*100,0),2)</f>
        <v>0.01</v>
      </c>
    </row>
    <row r="22" spans="1:6" s="47" customFormat="1" ht="15" customHeight="1">
      <c r="A22" s="48" t="s">
        <v>78</v>
      </c>
      <c r="B22" s="43">
        <v>159946313</v>
      </c>
      <c r="C22" s="44">
        <f t="shared" si="2"/>
        <v>11.99</v>
      </c>
      <c r="D22" s="45" t="s">
        <v>79</v>
      </c>
      <c r="E22" s="43">
        <v>92383</v>
      </c>
      <c r="F22" s="46">
        <f>ROUND(IF(E$47&gt;0,(E22/E$47)*100,0),2)</f>
        <v>0.01</v>
      </c>
    </row>
    <row r="23" spans="1:6" s="47" customFormat="1" ht="15" customHeight="1">
      <c r="A23" s="48" t="s">
        <v>80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81</v>
      </c>
      <c r="B24" s="43">
        <v>590319057</v>
      </c>
      <c r="C24" s="44">
        <f t="shared" si="2"/>
        <v>44.26</v>
      </c>
      <c r="D24" s="40"/>
      <c r="E24" s="44"/>
      <c r="F24" s="41"/>
    </row>
    <row r="25" spans="1:6" s="47" customFormat="1" ht="15" customHeight="1">
      <c r="A25" s="48" t="s">
        <v>82</v>
      </c>
      <c r="B25" s="43">
        <v>163114476</v>
      </c>
      <c r="C25" s="44">
        <f t="shared" si="2"/>
        <v>12.23</v>
      </c>
      <c r="D25" s="49"/>
      <c r="E25" s="44"/>
      <c r="F25" s="46"/>
    </row>
    <row r="26" spans="1:6" s="47" customFormat="1" ht="15" customHeight="1">
      <c r="A26" s="48" t="s">
        <v>83</v>
      </c>
      <c r="B26" s="43">
        <v>1851071</v>
      </c>
      <c r="C26" s="44">
        <f t="shared" si="2"/>
        <v>0.14</v>
      </c>
      <c r="D26" s="52" t="s">
        <v>84</v>
      </c>
      <c r="E26" s="39">
        <f>E27+E30+E34+E38</f>
        <v>1112575627.26</v>
      </c>
      <c r="F26" s="41">
        <f>ROUND(IF(E$47&gt;0,(E26/E$47)*100,0),2)</f>
        <v>83.42</v>
      </c>
    </row>
    <row r="27" spans="1:6" s="47" customFormat="1" ht="15" customHeight="1">
      <c r="A27" s="48" t="s">
        <v>85</v>
      </c>
      <c r="B27" s="43">
        <v>9336354</v>
      </c>
      <c r="C27" s="44">
        <f t="shared" si="2"/>
        <v>0.7</v>
      </c>
      <c r="D27" s="40" t="s">
        <v>86</v>
      </c>
      <c r="E27" s="53">
        <f>SUM(E28)</f>
        <v>675811680.53</v>
      </c>
      <c r="F27" s="41">
        <f>ROUND(IF(E$47&gt;0,(E27/E$47)*100,0),2)</f>
        <v>50.67</v>
      </c>
    </row>
    <row r="28" spans="1:6" s="47" customFormat="1" ht="15" customHeight="1">
      <c r="A28" s="48" t="s">
        <v>87</v>
      </c>
      <c r="B28" s="43"/>
      <c r="C28" s="44">
        <f t="shared" si="2"/>
        <v>0</v>
      </c>
      <c r="D28" s="45" t="s">
        <v>88</v>
      </c>
      <c r="E28" s="43">
        <v>675811680.53</v>
      </c>
      <c r="F28" s="46">
        <f>ROUND(IF(E$47&gt;0,(E28/E$47)*100,0),2)</f>
        <v>50.67</v>
      </c>
    </row>
    <row r="29" spans="1:6" s="47" customFormat="1" ht="15" customHeight="1">
      <c r="A29" s="48" t="s">
        <v>89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90</v>
      </c>
      <c r="B30" s="43"/>
      <c r="C30" s="44">
        <f t="shared" si="2"/>
        <v>0</v>
      </c>
      <c r="D30" s="40" t="s">
        <v>91</v>
      </c>
      <c r="E30" s="39">
        <f>SUM(E31:E32)</f>
        <v>194144771.34</v>
      </c>
      <c r="F30" s="41">
        <f>ROUND(IF(E$47&gt;0,(E30/E$47)*100,0),2)</f>
        <v>14.56</v>
      </c>
    </row>
    <row r="31" spans="1:6" s="47" customFormat="1" ht="15" customHeight="1">
      <c r="A31" s="50" t="s">
        <v>92</v>
      </c>
      <c r="B31" s="39">
        <f>SUM(B32:B34)</f>
        <v>0</v>
      </c>
      <c r="C31" s="39">
        <f t="shared" si="2"/>
        <v>0</v>
      </c>
      <c r="D31" s="45" t="s">
        <v>93</v>
      </c>
      <c r="E31" s="43">
        <v>194144771.34</v>
      </c>
      <c r="F31" s="46">
        <f>ROUND(IF(E$47&gt;0,(E31/E$47)*100,0),2)</f>
        <v>14.56</v>
      </c>
    </row>
    <row r="32" spans="1:6" s="47" customFormat="1" ht="15" customHeight="1">
      <c r="A32" s="48" t="s">
        <v>94</v>
      </c>
      <c r="B32" s="43"/>
      <c r="C32" s="44">
        <f t="shared" si="2"/>
        <v>0</v>
      </c>
      <c r="D32" s="45" t="s">
        <v>95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96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97</v>
      </c>
      <c r="B34" s="43"/>
      <c r="C34" s="44">
        <f t="shared" si="2"/>
        <v>0</v>
      </c>
      <c r="D34" s="40" t="s">
        <v>98</v>
      </c>
      <c r="E34" s="39">
        <f>SUM(E35:E36)</f>
        <v>81349818.59</v>
      </c>
      <c r="F34" s="41">
        <f>ROUND(IF(E$47&gt;0,(E34/E$47)*100,0),2)</f>
        <v>6.1</v>
      </c>
    </row>
    <row r="35" spans="1:6" s="47" customFormat="1" ht="15" customHeight="1">
      <c r="A35" s="50" t="s">
        <v>99</v>
      </c>
      <c r="B35" s="39">
        <f>SUM(B36)</f>
        <v>6957006</v>
      </c>
      <c r="C35" s="39">
        <f t="shared" si="2"/>
        <v>0.52</v>
      </c>
      <c r="D35" s="45" t="s">
        <v>100</v>
      </c>
      <c r="E35" s="43">
        <v>81349818.59</v>
      </c>
      <c r="F35" s="46">
        <f>ROUND(IF(E$47&gt;0,(E35/E$47)*100,0),2)</f>
        <v>6.1</v>
      </c>
    </row>
    <row r="36" spans="1:6" s="47" customFormat="1" ht="15" customHeight="1">
      <c r="A36" s="48" t="s">
        <v>101</v>
      </c>
      <c r="B36" s="43">
        <v>6957006</v>
      </c>
      <c r="C36" s="44">
        <f t="shared" si="2"/>
        <v>0.52</v>
      </c>
      <c r="D36" s="45" t="s">
        <v>102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103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104</v>
      </c>
      <c r="B38" s="43"/>
      <c r="C38" s="44">
        <f t="shared" si="2"/>
        <v>0</v>
      </c>
      <c r="D38" s="40" t="s">
        <v>105</v>
      </c>
      <c r="E38" s="39">
        <f>SUM(E39:E43)</f>
        <v>161269356.8</v>
      </c>
      <c r="F38" s="41">
        <f aca="true" t="shared" si="3" ref="F38:F43">ROUND(IF(E$47&gt;0,(E38/E$47)*100,0),2)</f>
        <v>12.09</v>
      </c>
    </row>
    <row r="39" spans="1:6" s="47" customFormat="1" ht="15" customHeight="1">
      <c r="A39" s="50" t="s">
        <v>106</v>
      </c>
      <c r="B39" s="39">
        <f>SUM(B40:B43)</f>
        <v>2412066</v>
      </c>
      <c r="C39" s="39">
        <f t="shared" si="2"/>
        <v>0.18</v>
      </c>
      <c r="D39" s="45" t="s">
        <v>107</v>
      </c>
      <c r="E39" s="43"/>
      <c r="F39" s="46">
        <f t="shared" si="3"/>
        <v>0</v>
      </c>
    </row>
    <row r="40" spans="1:6" s="47" customFormat="1" ht="15" customHeight="1">
      <c r="A40" s="48" t="s">
        <v>108</v>
      </c>
      <c r="B40" s="43">
        <v>38500</v>
      </c>
      <c r="C40" s="44">
        <f t="shared" si="2"/>
        <v>0</v>
      </c>
      <c r="D40" s="45" t="s">
        <v>109</v>
      </c>
      <c r="E40" s="43"/>
      <c r="F40" s="46">
        <f t="shared" si="3"/>
        <v>0</v>
      </c>
    </row>
    <row r="41" spans="1:6" s="47" customFormat="1" ht="15" customHeight="1">
      <c r="A41" s="48" t="s">
        <v>110</v>
      </c>
      <c r="B41" s="43">
        <v>2373566</v>
      </c>
      <c r="C41" s="44">
        <f t="shared" si="2"/>
        <v>0.18</v>
      </c>
      <c r="D41" s="45" t="s">
        <v>111</v>
      </c>
      <c r="E41" s="43"/>
      <c r="F41" s="46">
        <f t="shared" si="3"/>
        <v>0</v>
      </c>
    </row>
    <row r="42" spans="1:6" s="47" customFormat="1" ht="15" customHeight="1">
      <c r="A42" s="48" t="s">
        <v>112</v>
      </c>
      <c r="B42" s="43"/>
      <c r="C42" s="44">
        <f t="shared" si="2"/>
        <v>0</v>
      </c>
      <c r="D42" s="54" t="s">
        <v>113</v>
      </c>
      <c r="E42" s="44"/>
      <c r="F42" s="46">
        <f t="shared" si="3"/>
        <v>0</v>
      </c>
    </row>
    <row r="43" spans="1:6" s="47" customFormat="1" ht="15" customHeight="1">
      <c r="A43" s="48" t="s">
        <v>114</v>
      </c>
      <c r="B43" s="43"/>
      <c r="C43" s="44">
        <f t="shared" si="2"/>
        <v>0</v>
      </c>
      <c r="D43" s="45" t="s">
        <v>115</v>
      </c>
      <c r="E43" s="43">
        <v>161269356.8</v>
      </c>
      <c r="F43" s="46">
        <f t="shared" si="3"/>
        <v>12.09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116</v>
      </c>
      <c r="B47" s="59">
        <f>B6</f>
        <v>1333627527.26</v>
      </c>
      <c r="C47" s="59">
        <f>IF(B$6&gt;0,(B47/B$6)*100,0)</f>
        <v>100</v>
      </c>
      <c r="D47" s="58" t="s">
        <v>116</v>
      </c>
      <c r="E47" s="59">
        <f>E6+E26</f>
        <v>1333627527.26</v>
      </c>
      <c r="F47" s="60">
        <f>IF(E$47&gt;0,(E47/E$47)*100,0)</f>
        <v>100</v>
      </c>
    </row>
    <row r="48" spans="1:6" s="47" customFormat="1" ht="17.25" customHeight="1">
      <c r="A48" s="61" t="s">
        <v>117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2009-08-28T02:35:10Z</dcterms:created>
  <dcterms:modified xsi:type="dcterms:W3CDTF">2009-08-31T08:46:52Z</dcterms:modified>
  <cp:category/>
  <cp:version/>
  <cp:contentType/>
  <cp:contentStatus/>
</cp:coreProperties>
</file>