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<sst xmlns="http://schemas.openxmlformats.org/spreadsheetml/2006/main" count="124" uniqueCount="117">
  <si>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</si>
  <si>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</si>
  <si>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</si>
  <si>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</si>
  <si>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國立社教機構作業基金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</si>
  <si>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</si>
  <si>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</si>
  <si>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</si>
  <si>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</si>
  <si>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</si>
  <si>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</si>
  <si>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</si>
  <si>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</si>
  <si>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</si>
  <si>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</si>
  <si>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</si>
  <si>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</si>
  <si>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</si>
  <si>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</si>
  <si>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</si>
  <si>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</si>
  <si>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</si>
  <si>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</si>
  <si>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</si>
  <si>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</si>
  <si>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</si>
  <si>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</si>
  <si>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</si>
  <si>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</si>
  <si>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</si>
  <si>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</si>
  <si>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</si>
  <si>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</si>
  <si>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</si>
  <si>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</si>
  <si>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</si>
  <si>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</si>
  <si>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</si>
  <si>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</si>
  <si>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</si>
  <si>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</si>
  <si>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</si>
  <si>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</si>
  <si>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</si>
  <si>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</si>
  <si>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</si>
  <si>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</si>
  <si>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</si>
  <si>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</si>
  <si>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</si>
  <si>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</si>
  <si>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</si>
  <si>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</si>
  <si>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</si>
  <si>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</si>
  <si>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</si>
  <si>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</si>
  <si>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</si>
  <si>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</si>
  <si>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</si>
  <si>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</si>
  <si>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</si>
  <si>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</si>
  <si>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</si>
  <si>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</si>
  <si>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</si>
  <si>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</si>
  <si>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</si>
  <si>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</si>
  <si>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</si>
  <si>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</si>
  <si>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</si>
  <si>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</si>
  <si>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</si>
  <si>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</si>
  <si>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</si>
  <si>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</si>
  <si>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</si>
  <si>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</si>
  <si>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</si>
  <si>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</si>
  <si>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</si>
  <si>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</si>
  <si>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</si>
  <si>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</si>
  <si>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</si>
  <si>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</si>
  <si>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</si>
  <si>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</si>
  <si>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</si>
  <si>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</si>
  <si>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</si>
  <si>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</si>
  <si>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</si>
  <si>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</si>
  <si>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</si>
  <si>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</si>
  <si>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</si>
  <si>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</si>
  <si>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</si>
  <si>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</si>
  <si>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</si>
  <si>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</si>
  <si>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</si>
  <si>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</si>
  <si>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</si>
  <si>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</si>
  <si>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</si>
  <si>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</si>
  <si>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</si>
  <si>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</si>
  <si>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</si>
  <si>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</si>
  <si>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</si>
  <si>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</si>
  <si>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</si>
  <si>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301,784,854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</si>
</sst>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40" fontId="19" fillId="0" borderId="5" xfId="19" applyNumberFormat="1" applyFont="1" applyBorder="1" applyAlignment="1" applyProtection="1">
      <alignment vertical="top"/>
      <protection locked="0"/>
    </xf>
    <xf numFmtId="38" fontId="19" fillId="0" borderId="5" xfId="19" applyNumberFormat="1" applyFont="1" applyBorder="1" applyAlignment="1" applyProtection="1">
      <alignment vertical="top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6" xfId="19" applyFont="1" applyBorder="1" applyAlignment="1" applyProtection="1">
      <alignment vertical="center"/>
      <protection/>
    </xf>
    <xf numFmtId="176" fontId="17" fillId="0" borderId="7" xfId="19" applyNumberFormat="1" applyFont="1" applyBorder="1" applyAlignment="1" applyProtection="1">
      <alignment vertical="center"/>
      <protection/>
    </xf>
    <xf numFmtId="177" fontId="17" fillId="0" borderId="7" xfId="19" applyNumberFormat="1" applyFont="1" applyBorder="1" applyAlignment="1" applyProtection="1">
      <alignment vertical="center"/>
      <protection/>
    </xf>
    <xf numFmtId="178" fontId="17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5" xfId="20" applyNumberFormat="1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40" fontId="19" fillId="0" borderId="5" xfId="20" applyNumberFormat="1" applyFont="1" applyBorder="1" applyAlignment="1" applyProtection="1">
      <alignment vertical="top"/>
      <protection locked="0"/>
    </xf>
    <xf numFmtId="176" fontId="19" fillId="0" borderId="5" xfId="20" applyNumberFormat="1" applyFont="1" applyBorder="1" applyAlignment="1" applyProtection="1">
      <alignment vertical="center"/>
      <protection/>
    </xf>
    <xf numFmtId="0" fontId="18" fillId="0" borderId="5" xfId="20" applyFont="1" applyBorder="1" applyAlignment="1" applyProtection="1">
      <alignment horizontal="distributed" vertical="center" indent="1"/>
      <protection/>
    </xf>
    <xf numFmtId="176" fontId="19" fillId="0" borderId="5" xfId="20" applyNumberFormat="1" applyFont="1" applyBorder="1" applyAlignment="1" applyProtection="1">
      <alignment vertical="center"/>
      <protection locked="0"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5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5" xfId="20" applyFont="1" applyBorder="1" applyAlignment="1" applyProtection="1">
      <alignment horizontal="left" vertical="center" indent="1"/>
      <protection/>
    </xf>
    <xf numFmtId="176" fontId="17" fillId="0" borderId="5" xfId="20" applyNumberFormat="1" applyFont="1" applyFill="1" applyBorder="1" applyAlignment="1" applyProtection="1">
      <alignment vertical="center"/>
      <protection/>
    </xf>
    <xf numFmtId="0" fontId="18" fillId="0" borderId="5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5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7" fillId="0" borderId="7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1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8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 locked="0"/>
    </xf>
    <xf numFmtId="0" fontId="11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0.25390625" style="26" customWidth="1"/>
    <col min="2" max="2" width="20.375" style="26" customWidth="1"/>
    <col min="3" max="3" width="20.625" style="26" customWidth="1"/>
    <col min="4" max="4" width="19.375" style="26" customWidth="1"/>
    <col min="5" max="5" width="8.125" style="26" customWidth="1"/>
    <col min="6" max="16384" width="9.00390625" style="26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4"/>
      <c r="B3" s="74"/>
      <c r="C3" s="74"/>
      <c r="D3" s="74"/>
      <c r="E3" s="74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5" t="s">
        <v>7</v>
      </c>
      <c r="B5" s="77" t="s">
        <v>8</v>
      </c>
      <c r="C5" s="77" t="s">
        <v>9</v>
      </c>
      <c r="D5" s="77" t="s">
        <v>10</v>
      </c>
      <c r="E5" s="79"/>
    </row>
    <row r="6" spans="1:5" s="1" customFormat="1" ht="16.5">
      <c r="A6" s="76"/>
      <c r="B6" s="78"/>
      <c r="C6" s="78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872672422</v>
      </c>
      <c r="C7" s="7">
        <f>SUM(C8:C16)</f>
        <v>850299000</v>
      </c>
      <c r="D7" s="8">
        <f aca="true" t="shared" si="0" ref="D7:D39">B7-C7</f>
        <v>22373422</v>
      </c>
      <c r="E7" s="9">
        <f aca="true" t="shared" si="1" ref="E7:E39">IF(C7=0,0,(D7/C7)*100)</f>
        <v>2.63</v>
      </c>
    </row>
    <row r="8" spans="1:5" s="16" customFormat="1" ht="15.75" customHeight="1">
      <c r="A8" s="11" t="s">
        <v>13</v>
      </c>
      <c r="B8" s="12">
        <v>57544950</v>
      </c>
      <c r="C8" s="13">
        <v>65915000</v>
      </c>
      <c r="D8" s="14">
        <f t="shared" si="0"/>
        <v>-8370050</v>
      </c>
      <c r="E8" s="15">
        <f t="shared" si="1"/>
        <v>-12.7</v>
      </c>
    </row>
    <row r="9" spans="1:5" s="16" customFormat="1" ht="15.75" customHeight="1">
      <c r="A9" s="11" t="s">
        <v>14</v>
      </c>
      <c r="B9" s="17"/>
      <c r="C9" s="17"/>
      <c r="D9" s="14">
        <f t="shared" si="0"/>
        <v>0</v>
      </c>
      <c r="E9" s="15">
        <f t="shared" si="1"/>
        <v>0</v>
      </c>
    </row>
    <row r="10" spans="1:5" s="16" customFormat="1" ht="15.75" customHeight="1">
      <c r="A10" s="11" t="s">
        <v>15</v>
      </c>
      <c r="B10" s="12">
        <v>45891080</v>
      </c>
      <c r="C10" s="13">
        <v>46682000</v>
      </c>
      <c r="D10" s="14">
        <f t="shared" si="0"/>
        <v>-790920</v>
      </c>
      <c r="E10" s="15">
        <f t="shared" si="1"/>
        <v>-1.69</v>
      </c>
    </row>
    <row r="11" spans="1:5" s="16" customFormat="1" ht="15.75" customHeight="1">
      <c r="A11" s="11" t="s">
        <v>16</v>
      </c>
      <c r="B11" s="12">
        <v>6250000</v>
      </c>
      <c r="C11" s="13">
        <v>7500000</v>
      </c>
      <c r="D11" s="14">
        <f t="shared" si="0"/>
        <v>-1250000</v>
      </c>
      <c r="E11" s="15">
        <f t="shared" si="1"/>
        <v>-16.67</v>
      </c>
    </row>
    <row r="12" spans="1:5" s="16" customFormat="1" ht="15.75" customHeight="1">
      <c r="A12" s="11" t="s">
        <v>17</v>
      </c>
      <c r="B12" s="17"/>
      <c r="C12" s="17"/>
      <c r="D12" s="14">
        <f t="shared" si="0"/>
        <v>0</v>
      </c>
      <c r="E12" s="15">
        <f t="shared" si="1"/>
        <v>0</v>
      </c>
    </row>
    <row r="13" spans="1:5" s="16" customFormat="1" ht="15.75" customHeight="1">
      <c r="A13" s="11" t="s">
        <v>18</v>
      </c>
      <c r="B13" s="17"/>
      <c r="C13" s="17"/>
      <c r="D13" s="14">
        <f t="shared" si="0"/>
        <v>0</v>
      </c>
      <c r="E13" s="15">
        <f t="shared" si="1"/>
        <v>0</v>
      </c>
    </row>
    <row r="14" spans="1:5" s="16" customFormat="1" ht="15.75" customHeight="1">
      <c r="A14" s="11" t="s">
        <v>19</v>
      </c>
      <c r="B14" s="17"/>
      <c r="C14" s="17"/>
      <c r="D14" s="14">
        <f t="shared" si="0"/>
        <v>0</v>
      </c>
      <c r="E14" s="15">
        <f t="shared" si="1"/>
        <v>0</v>
      </c>
    </row>
    <row r="15" spans="1:5" s="16" customFormat="1" ht="15.75" customHeight="1">
      <c r="A15" s="11" t="s">
        <v>20</v>
      </c>
      <c r="B15" s="17"/>
      <c r="C15" s="17"/>
      <c r="D15" s="14">
        <f t="shared" si="0"/>
        <v>0</v>
      </c>
      <c r="E15" s="15">
        <f t="shared" si="1"/>
        <v>0</v>
      </c>
    </row>
    <row r="16" spans="1:5" s="16" customFormat="1" ht="15.75" customHeight="1">
      <c r="A16" s="11" t="s">
        <v>21</v>
      </c>
      <c r="B16" s="12">
        <v>762986392</v>
      </c>
      <c r="C16" s="13">
        <v>730202000</v>
      </c>
      <c r="D16" s="14">
        <f t="shared" si="0"/>
        <v>32784392</v>
      </c>
      <c r="E16" s="15">
        <f t="shared" si="1"/>
        <v>4.49</v>
      </c>
    </row>
    <row r="17" spans="1:5" s="16" customFormat="1" ht="24.75" customHeight="1">
      <c r="A17" s="18" t="s">
        <v>2</v>
      </c>
      <c r="B17" s="7">
        <f>SUM(B18:B29)</f>
        <v>1040069439</v>
      </c>
      <c r="C17" s="7">
        <f>SUM(C18:C29)</f>
        <v>865459800</v>
      </c>
      <c r="D17" s="8">
        <f t="shared" si="0"/>
        <v>174609639</v>
      </c>
      <c r="E17" s="9">
        <f t="shared" si="1"/>
        <v>20.18</v>
      </c>
    </row>
    <row r="18" spans="1:5" s="16" customFormat="1" ht="15.75" customHeight="1">
      <c r="A18" s="11" t="s">
        <v>22</v>
      </c>
      <c r="B18" s="12">
        <v>544590323</v>
      </c>
      <c r="C18" s="13">
        <v>449111800</v>
      </c>
      <c r="D18" s="14">
        <f t="shared" si="0"/>
        <v>95478523</v>
      </c>
      <c r="E18" s="15">
        <f t="shared" si="1"/>
        <v>21.26</v>
      </c>
    </row>
    <row r="19" spans="1:5" s="16" customFormat="1" ht="15.75" customHeight="1">
      <c r="A19" s="11" t="s">
        <v>23</v>
      </c>
      <c r="B19" s="17"/>
      <c r="C19" s="17"/>
      <c r="D19" s="14">
        <f t="shared" si="0"/>
        <v>0</v>
      </c>
      <c r="E19" s="15">
        <f t="shared" si="1"/>
        <v>0</v>
      </c>
    </row>
    <row r="20" spans="1:5" s="16" customFormat="1" ht="15.75" customHeight="1">
      <c r="A20" s="11" t="s">
        <v>24</v>
      </c>
      <c r="B20" s="12">
        <v>42478832</v>
      </c>
      <c r="C20" s="13">
        <v>46799000</v>
      </c>
      <c r="D20" s="14">
        <f t="shared" si="0"/>
        <v>-4320168</v>
      </c>
      <c r="E20" s="15">
        <f t="shared" si="1"/>
        <v>-9.23</v>
      </c>
    </row>
    <row r="21" spans="1:5" s="16" customFormat="1" ht="15.75" customHeight="1">
      <c r="A21" s="11" t="s">
        <v>25</v>
      </c>
      <c r="B21" s="17"/>
      <c r="C21" s="17"/>
      <c r="D21" s="14">
        <f t="shared" si="0"/>
        <v>0</v>
      </c>
      <c r="E21" s="15">
        <f t="shared" si="1"/>
        <v>0</v>
      </c>
    </row>
    <row r="22" spans="1:5" s="16" customFormat="1" ht="15.75" customHeight="1">
      <c r="A22" s="11" t="s">
        <v>26</v>
      </c>
      <c r="B22" s="17"/>
      <c r="C22" s="17"/>
      <c r="D22" s="14">
        <f t="shared" si="0"/>
        <v>0</v>
      </c>
      <c r="E22" s="15">
        <f t="shared" si="1"/>
        <v>0</v>
      </c>
    </row>
    <row r="23" spans="1:5" s="16" customFormat="1" ht="15.75" customHeight="1">
      <c r="A23" s="11" t="s">
        <v>27</v>
      </c>
      <c r="B23" s="17"/>
      <c r="C23" s="17"/>
      <c r="D23" s="14">
        <f t="shared" si="0"/>
        <v>0</v>
      </c>
      <c r="E23" s="15">
        <f t="shared" si="1"/>
        <v>0</v>
      </c>
    </row>
    <row r="24" spans="1:5" s="16" customFormat="1" ht="15.75" customHeight="1">
      <c r="A24" s="11" t="s">
        <v>28</v>
      </c>
      <c r="B24" s="17"/>
      <c r="C24" s="17"/>
      <c r="D24" s="14">
        <f t="shared" si="0"/>
        <v>0</v>
      </c>
      <c r="E24" s="15">
        <f t="shared" si="1"/>
        <v>0</v>
      </c>
    </row>
    <row r="25" spans="1:5" s="16" customFormat="1" ht="15.75" customHeight="1">
      <c r="A25" s="11" t="s">
        <v>29</v>
      </c>
      <c r="B25" s="17"/>
      <c r="C25" s="17"/>
      <c r="D25" s="14">
        <f t="shared" si="0"/>
        <v>0</v>
      </c>
      <c r="E25" s="15">
        <f t="shared" si="1"/>
        <v>0</v>
      </c>
    </row>
    <row r="26" spans="1:5" s="16" customFormat="1" ht="15.75" customHeight="1">
      <c r="A26" s="11" t="s">
        <v>30</v>
      </c>
      <c r="B26" s="17"/>
      <c r="C26" s="17"/>
      <c r="D26" s="14">
        <f t="shared" si="0"/>
        <v>0</v>
      </c>
      <c r="E26" s="15">
        <f t="shared" si="1"/>
        <v>0</v>
      </c>
    </row>
    <row r="27" spans="1:5" s="16" customFormat="1" ht="15.75" customHeight="1">
      <c r="A27" s="11" t="s">
        <v>31</v>
      </c>
      <c r="B27" s="12">
        <v>409014586</v>
      </c>
      <c r="C27" s="13">
        <v>327743000</v>
      </c>
      <c r="D27" s="14">
        <f t="shared" si="0"/>
        <v>81271586</v>
      </c>
      <c r="E27" s="15">
        <f t="shared" si="1"/>
        <v>24.8</v>
      </c>
    </row>
    <row r="28" spans="1:5" s="16" customFormat="1" ht="15.75" customHeight="1">
      <c r="A28" s="11" t="s">
        <v>32</v>
      </c>
      <c r="B28" s="12">
        <v>39268424</v>
      </c>
      <c r="C28" s="13">
        <v>35850000</v>
      </c>
      <c r="D28" s="14">
        <f t="shared" si="0"/>
        <v>3418424</v>
      </c>
      <c r="E28" s="15">
        <f t="shared" si="1"/>
        <v>9.54</v>
      </c>
    </row>
    <row r="29" spans="1:5" s="16" customFormat="1" ht="15.75" customHeight="1">
      <c r="A29" s="11" t="s">
        <v>33</v>
      </c>
      <c r="B29" s="12">
        <v>4717274</v>
      </c>
      <c r="C29" s="13">
        <v>5956000</v>
      </c>
      <c r="D29" s="14">
        <f t="shared" si="0"/>
        <v>-1238726</v>
      </c>
      <c r="E29" s="15">
        <f t="shared" si="1"/>
        <v>-20.8</v>
      </c>
    </row>
    <row r="30" spans="1:5" s="16" customFormat="1" ht="24.75" customHeight="1">
      <c r="A30" s="18" t="s">
        <v>34</v>
      </c>
      <c r="B30" s="7">
        <f>B7-B17</f>
        <v>-167397017</v>
      </c>
      <c r="C30" s="7">
        <f>C7-C17</f>
        <v>-15160800</v>
      </c>
      <c r="D30" s="8">
        <f t="shared" si="0"/>
        <v>-152236217</v>
      </c>
      <c r="E30" s="9">
        <f t="shared" si="1"/>
        <v>1004.14</v>
      </c>
    </row>
    <row r="31" spans="1:5" s="16" customFormat="1" ht="21.75" customHeight="1">
      <c r="A31" s="18" t="s">
        <v>35</v>
      </c>
      <c r="B31" s="7">
        <f>SUM(B32:B33)</f>
        <v>44891105</v>
      </c>
      <c r="C31" s="7">
        <f>SUM(C32:C33)</f>
        <v>30250000</v>
      </c>
      <c r="D31" s="8">
        <f t="shared" si="0"/>
        <v>14641105</v>
      </c>
      <c r="E31" s="9">
        <f t="shared" si="1"/>
        <v>48.4</v>
      </c>
    </row>
    <row r="32" spans="1:5" s="16" customFormat="1" ht="15.75" customHeight="1">
      <c r="A32" s="11" t="s">
        <v>36</v>
      </c>
      <c r="B32" s="12">
        <v>3160354</v>
      </c>
      <c r="C32" s="13">
        <v>4708000</v>
      </c>
      <c r="D32" s="14">
        <f t="shared" si="0"/>
        <v>-1547646</v>
      </c>
      <c r="E32" s="15">
        <f t="shared" si="1"/>
        <v>-32.87</v>
      </c>
    </row>
    <row r="33" spans="1:5" s="16" customFormat="1" ht="15.75" customHeight="1">
      <c r="A33" s="11" t="s">
        <v>37</v>
      </c>
      <c r="B33" s="12">
        <v>41730751</v>
      </c>
      <c r="C33" s="13">
        <v>25542000</v>
      </c>
      <c r="D33" s="14">
        <f t="shared" si="0"/>
        <v>16188751</v>
      </c>
      <c r="E33" s="15">
        <f t="shared" si="1"/>
        <v>63.38</v>
      </c>
    </row>
    <row r="34" spans="1:5" s="16" customFormat="1" ht="24.75" customHeight="1">
      <c r="A34" s="18" t="s">
        <v>3</v>
      </c>
      <c r="B34" s="7">
        <f>SUM(B35:B36)</f>
        <v>7200</v>
      </c>
      <c r="C34" s="7">
        <f>SUM(C35:C36)</f>
        <v>0</v>
      </c>
      <c r="D34" s="8">
        <f t="shared" si="0"/>
        <v>7200</v>
      </c>
      <c r="E34" s="9">
        <f t="shared" si="1"/>
        <v>0</v>
      </c>
    </row>
    <row r="35" spans="1:5" s="16" customFormat="1" ht="15.75" customHeight="1">
      <c r="A35" s="11" t="s">
        <v>38</v>
      </c>
      <c r="B35" s="17"/>
      <c r="C35" s="17"/>
      <c r="D35" s="14">
        <f t="shared" si="0"/>
        <v>0</v>
      </c>
      <c r="E35" s="15">
        <f t="shared" si="1"/>
        <v>0</v>
      </c>
    </row>
    <row r="36" spans="1:5" s="16" customFormat="1" ht="15.75" customHeight="1">
      <c r="A36" s="11" t="s">
        <v>39</v>
      </c>
      <c r="B36" s="12">
        <v>7200</v>
      </c>
      <c r="C36" s="13"/>
      <c r="D36" s="14">
        <f t="shared" si="0"/>
        <v>7200</v>
      </c>
      <c r="E36" s="15">
        <f t="shared" si="1"/>
        <v>0</v>
      </c>
    </row>
    <row r="37" spans="1:5" s="16" customFormat="1" ht="25.5" customHeight="1">
      <c r="A37" s="18" t="s">
        <v>40</v>
      </c>
      <c r="B37" s="7">
        <f>B31-B34</f>
        <v>44883905</v>
      </c>
      <c r="C37" s="7">
        <f>C31-C34</f>
        <v>30250000</v>
      </c>
      <c r="D37" s="8">
        <f t="shared" si="0"/>
        <v>14633905</v>
      </c>
      <c r="E37" s="9">
        <f t="shared" si="1"/>
        <v>48.38</v>
      </c>
    </row>
    <row r="38" spans="1:5" s="16" customFormat="1" ht="25.5" customHeight="1">
      <c r="A38" s="18" t="s">
        <v>41</v>
      </c>
      <c r="B38" s="19"/>
      <c r="C38" s="19"/>
      <c r="D38" s="8">
        <f t="shared" si="0"/>
        <v>0</v>
      </c>
      <c r="E38" s="9">
        <f t="shared" si="1"/>
        <v>0</v>
      </c>
    </row>
    <row r="39" spans="1:5" s="16" customFormat="1" ht="25.5" customHeight="1">
      <c r="A39" s="20" t="s">
        <v>42</v>
      </c>
      <c r="B39" s="19"/>
      <c r="C39" s="19"/>
      <c r="D39" s="8">
        <f t="shared" si="0"/>
        <v>0</v>
      </c>
      <c r="E39" s="9">
        <f t="shared" si="1"/>
        <v>0</v>
      </c>
    </row>
    <row r="40" spans="1:5" s="16" customFormat="1" ht="10.5" customHeight="1" hidden="1">
      <c r="A40" s="18"/>
      <c r="B40" s="7"/>
      <c r="C40" s="7"/>
      <c r="D40" s="8"/>
      <c r="E40" s="9"/>
    </row>
    <row r="41" spans="1:5" s="16" customFormat="1" ht="10.5" customHeight="1" hidden="1">
      <c r="A41" s="21"/>
      <c r="B41" s="7"/>
      <c r="C41" s="7"/>
      <c r="D41" s="8"/>
      <c r="E41" s="9"/>
    </row>
    <row r="42" spans="1:5" s="16" customFormat="1" ht="10.5" customHeight="1" hidden="1">
      <c r="A42" s="18"/>
      <c r="B42" s="7"/>
      <c r="C42" s="7"/>
      <c r="D42" s="8"/>
      <c r="E42" s="9"/>
    </row>
    <row r="43" spans="1:5" s="16" customFormat="1" ht="10.5" customHeight="1" hidden="1">
      <c r="A43" s="18"/>
      <c r="B43" s="7"/>
      <c r="C43" s="7"/>
      <c r="D43" s="8"/>
      <c r="E43" s="9"/>
    </row>
    <row r="44" spans="1:5" s="16" customFormat="1" ht="24.75" customHeight="1" thickBot="1">
      <c r="A44" s="22" t="s">
        <v>43</v>
      </c>
      <c r="B44" s="23">
        <f>B30+B37+B38+B39</f>
        <v>-122513112</v>
      </c>
      <c r="C44" s="23">
        <f>C30+C37+C38+C39</f>
        <v>15089200</v>
      </c>
      <c r="D44" s="24">
        <f>B44-C44</f>
        <v>-137602312</v>
      </c>
      <c r="E44" s="25">
        <f>IF(C44=0,0,(D44/C44)*100)</f>
        <v>-911.93</v>
      </c>
    </row>
    <row r="45" s="16" customFormat="1" ht="14.25"/>
    <row r="46" s="16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8"/>
  <dimension ref="A1:F76"/>
  <sheetViews>
    <sheetView workbookViewId="0" topLeftCell="A1">
      <selection activeCell="H6" sqref="H6"/>
    </sheetView>
  </sheetViews>
  <sheetFormatPr defaultColWidth="9.00390625" defaultRowHeight="16.5"/>
  <cols>
    <col min="1" max="1" width="19.125" style="27" customWidth="1"/>
    <col min="2" max="2" width="18.125" style="27" customWidth="1"/>
    <col min="3" max="3" width="7.875" style="27" customWidth="1"/>
    <col min="4" max="4" width="20.125" style="27" customWidth="1"/>
    <col min="5" max="5" width="17.375" style="27" customWidth="1"/>
    <col min="6" max="6" width="8.50390625" style="27" customWidth="1"/>
    <col min="7" max="16384" width="9.00390625" style="27" customWidth="1"/>
  </cols>
  <sheetData>
    <row r="1" spans="1:6" ht="27.75" customHeight="1">
      <c r="A1" s="81" t="s">
        <v>4</v>
      </c>
      <c r="B1" s="82"/>
      <c r="C1" s="82"/>
      <c r="D1" s="82"/>
      <c r="E1" s="82"/>
      <c r="F1" s="82"/>
    </row>
    <row r="2" spans="1:6" ht="27" customHeight="1">
      <c r="A2" s="83" t="s">
        <v>45</v>
      </c>
      <c r="B2" s="83"/>
      <c r="C2" s="83"/>
      <c r="D2" s="83"/>
      <c r="E2" s="83"/>
      <c r="F2" s="83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8"/>
      <c r="B4" s="28" t="s">
        <v>46</v>
      </c>
      <c r="C4" s="28"/>
      <c r="D4" s="28"/>
      <c r="F4" s="29" t="s">
        <v>0</v>
      </c>
    </row>
    <row r="5" spans="1:6" s="34" customFormat="1" ht="33.75" customHeight="1">
      <c r="A5" s="30" t="s">
        <v>44</v>
      </c>
      <c r="B5" s="31" t="s">
        <v>47</v>
      </c>
      <c r="C5" s="32" t="s">
        <v>1</v>
      </c>
      <c r="D5" s="31" t="s">
        <v>44</v>
      </c>
      <c r="E5" s="31" t="s">
        <v>47</v>
      </c>
      <c r="F5" s="33" t="s">
        <v>1</v>
      </c>
    </row>
    <row r="6" spans="1:6" s="39" customFormat="1" ht="15" customHeight="1">
      <c r="A6" s="35" t="s">
        <v>48</v>
      </c>
      <c r="B6" s="36">
        <f>SUM(B7,B14,B21,B31,B35,B37,B39)</f>
        <v>17542144401</v>
      </c>
      <c r="C6" s="36">
        <f>ROUND(IF(B$6&gt;0,(B6/B$6)*100,0),2)</f>
        <v>100</v>
      </c>
      <c r="D6" s="37" t="s">
        <v>49</v>
      </c>
      <c r="E6" s="36">
        <f>SUM(E7,E13,E17,E21)</f>
        <v>10650965905</v>
      </c>
      <c r="F6" s="38">
        <f aca="true" t="shared" si="0" ref="F6:F11">ROUND(IF(E$47&gt;0,(E6/E$47)*100,0),2)</f>
        <v>60.72</v>
      </c>
    </row>
    <row r="7" spans="1:6" s="39" customFormat="1" ht="15" customHeight="1">
      <c r="A7" s="40" t="s">
        <v>50</v>
      </c>
      <c r="B7" s="41">
        <f>SUM(B8:B13)</f>
        <v>1274956944</v>
      </c>
      <c r="C7" s="41">
        <f>ROUND(IF(B$6&gt;0,(B7/B$6)*100,0),2)</f>
        <v>7.27</v>
      </c>
      <c r="D7" s="42" t="s">
        <v>51</v>
      </c>
      <c r="E7" s="41">
        <f>SUM(E8:E11)</f>
        <v>225791259</v>
      </c>
      <c r="F7" s="43">
        <f t="shared" si="0"/>
        <v>1.29</v>
      </c>
    </row>
    <row r="8" spans="1:6" s="50" customFormat="1" ht="15" customHeight="1">
      <c r="A8" s="44" t="s">
        <v>52</v>
      </c>
      <c r="B8" s="45">
        <v>1231406482</v>
      </c>
      <c r="C8" s="46">
        <f>ROUND(IF(B$6=0,0,(B8/B$6)*100),2)</f>
        <v>7.02</v>
      </c>
      <c r="D8" s="47" t="s">
        <v>53</v>
      </c>
      <c r="E8" s="48"/>
      <c r="F8" s="49">
        <f t="shared" si="0"/>
        <v>0</v>
      </c>
    </row>
    <row r="9" spans="1:6" s="50" customFormat="1" ht="15" customHeight="1">
      <c r="A9" s="44" t="s">
        <v>54</v>
      </c>
      <c r="B9" s="48"/>
      <c r="C9" s="46">
        <f aca="true" t="shared" si="1" ref="C9:C14">ROUND(IF(B$6&gt;0,(B9/B$6)*100,0),2)</f>
        <v>0</v>
      </c>
      <c r="D9" s="47" t="s">
        <v>55</v>
      </c>
      <c r="E9" s="45">
        <v>47376092</v>
      </c>
      <c r="F9" s="49">
        <f t="shared" si="0"/>
        <v>0.27</v>
      </c>
    </row>
    <row r="10" spans="1:6" s="50" customFormat="1" ht="15" customHeight="1">
      <c r="A10" s="51" t="s">
        <v>56</v>
      </c>
      <c r="B10" s="45">
        <v>3433410</v>
      </c>
      <c r="C10" s="46">
        <f t="shared" si="1"/>
        <v>0.02</v>
      </c>
      <c r="D10" s="47" t="s">
        <v>57</v>
      </c>
      <c r="E10" s="45">
        <v>178415167</v>
      </c>
      <c r="F10" s="49">
        <f t="shared" si="0"/>
        <v>1.02</v>
      </c>
    </row>
    <row r="11" spans="1:6" s="50" customFormat="1" ht="15" customHeight="1">
      <c r="A11" s="51" t="s">
        <v>58</v>
      </c>
      <c r="B11" s="48"/>
      <c r="C11" s="46">
        <f t="shared" si="1"/>
        <v>0</v>
      </c>
      <c r="D11" s="47" t="s">
        <v>59</v>
      </c>
      <c r="E11" s="48"/>
      <c r="F11" s="49">
        <f t="shared" si="0"/>
        <v>0</v>
      </c>
    </row>
    <row r="12" spans="1:6" s="50" customFormat="1" ht="15" customHeight="1">
      <c r="A12" s="51" t="s">
        <v>60</v>
      </c>
      <c r="B12" s="45">
        <v>40117052</v>
      </c>
      <c r="C12" s="46">
        <f t="shared" si="1"/>
        <v>0.23</v>
      </c>
      <c r="D12" s="52"/>
      <c r="E12" s="46"/>
      <c r="F12" s="49"/>
    </row>
    <row r="13" spans="1:6" s="50" customFormat="1" ht="15" customHeight="1">
      <c r="A13" s="51" t="s">
        <v>61</v>
      </c>
      <c r="B13" s="48"/>
      <c r="C13" s="46">
        <f t="shared" si="1"/>
        <v>0</v>
      </c>
      <c r="D13" s="42" t="s">
        <v>62</v>
      </c>
      <c r="E13" s="41">
        <f>SUM(E14:E15)</f>
        <v>0</v>
      </c>
      <c r="F13" s="43">
        <f>ROUND(IF(E$47&gt;0,(E13/E$47)*100,0),2)</f>
        <v>0</v>
      </c>
    </row>
    <row r="14" spans="1:6" s="50" customFormat="1" ht="15" customHeight="1">
      <c r="A14" s="53" t="s">
        <v>63</v>
      </c>
      <c r="B14" s="41">
        <f>SUM(B16:B20)</f>
        <v>249895412</v>
      </c>
      <c r="C14" s="41">
        <f t="shared" si="1"/>
        <v>1.42</v>
      </c>
      <c r="D14" s="47" t="s">
        <v>64</v>
      </c>
      <c r="E14" s="48"/>
      <c r="F14" s="49">
        <f>ROUND(IF(E$47&gt;0,(E14/E$47)*100,0),2)</f>
        <v>0</v>
      </c>
    </row>
    <row r="15" spans="1:6" s="50" customFormat="1" ht="15" customHeight="1">
      <c r="A15" s="54" t="s">
        <v>65</v>
      </c>
      <c r="B15" s="52"/>
      <c r="C15" s="41"/>
      <c r="D15" s="47" t="s">
        <v>66</v>
      </c>
      <c r="E15" s="48"/>
      <c r="F15" s="49">
        <f>ROUND(IF(E$47&gt;0,(E15/E$47)*100,0),2)</f>
        <v>0</v>
      </c>
    </row>
    <row r="16" spans="1:6" s="50" customFormat="1" ht="15" customHeight="1">
      <c r="A16" s="51" t="s">
        <v>67</v>
      </c>
      <c r="B16" s="45">
        <v>121309981</v>
      </c>
      <c r="C16" s="46">
        <f aca="true" t="shared" si="2" ref="C16:C43">ROUND(IF(B$6&gt;0,(B16/B$6)*100,0),2)</f>
        <v>0.69</v>
      </c>
      <c r="D16" s="52"/>
      <c r="E16" s="46"/>
      <c r="F16" s="49"/>
    </row>
    <row r="17" spans="1:6" s="50" customFormat="1" ht="15" customHeight="1">
      <c r="A17" s="51" t="s">
        <v>68</v>
      </c>
      <c r="B17" s="48"/>
      <c r="C17" s="46">
        <f t="shared" si="2"/>
        <v>0</v>
      </c>
      <c r="D17" s="42" t="s">
        <v>69</v>
      </c>
      <c r="E17" s="41">
        <f>SUM(E18:E19)</f>
        <v>10425174646</v>
      </c>
      <c r="F17" s="43">
        <f>ROUND(IF(E$47&gt;0,(E17/E$47)*100,0),2)</f>
        <v>59.43</v>
      </c>
    </row>
    <row r="18" spans="1:6" s="50" customFormat="1" ht="15" customHeight="1">
      <c r="A18" s="51" t="s">
        <v>70</v>
      </c>
      <c r="B18" s="48"/>
      <c r="C18" s="46">
        <f t="shared" si="2"/>
        <v>0</v>
      </c>
      <c r="D18" s="47" t="s">
        <v>71</v>
      </c>
      <c r="E18" s="48"/>
      <c r="F18" s="49">
        <f>ROUND(IF(E$47&gt;0,(E18/E$47)*100,0),2)</f>
        <v>0</v>
      </c>
    </row>
    <row r="19" spans="1:6" s="50" customFormat="1" ht="15" customHeight="1">
      <c r="A19" s="51" t="s">
        <v>72</v>
      </c>
      <c r="B19" s="48"/>
      <c r="C19" s="46">
        <f t="shared" si="2"/>
        <v>0</v>
      </c>
      <c r="D19" s="47" t="s">
        <v>73</v>
      </c>
      <c r="E19" s="45">
        <v>10425174646</v>
      </c>
      <c r="F19" s="49">
        <f>ROUND(IF(E$47&gt;0,(E19/E$47)*100,0),2)</f>
        <v>59.43</v>
      </c>
    </row>
    <row r="20" spans="1:6" s="50" customFormat="1" ht="15" customHeight="1">
      <c r="A20" s="51" t="s">
        <v>74</v>
      </c>
      <c r="B20" s="45">
        <v>128585431</v>
      </c>
      <c r="C20" s="46">
        <f t="shared" si="2"/>
        <v>0.73</v>
      </c>
      <c r="D20" s="52"/>
      <c r="E20" s="46"/>
      <c r="F20" s="49"/>
    </row>
    <row r="21" spans="1:6" s="50" customFormat="1" ht="15" customHeight="1">
      <c r="A21" s="53" t="s">
        <v>75</v>
      </c>
      <c r="B21" s="41">
        <f>SUM(B22:B30)</f>
        <v>6199158038</v>
      </c>
      <c r="C21" s="41">
        <f t="shared" si="2"/>
        <v>35.34</v>
      </c>
      <c r="D21" s="42" t="s">
        <v>76</v>
      </c>
      <c r="E21" s="41">
        <f>SUM(E22)</f>
        <v>0</v>
      </c>
      <c r="F21" s="43">
        <f>ROUND(IF(E$47&gt;0,(E21/E$47)*100,0),2)</f>
        <v>0</v>
      </c>
    </row>
    <row r="22" spans="1:6" s="50" customFormat="1" ht="15" customHeight="1">
      <c r="A22" s="51" t="s">
        <v>77</v>
      </c>
      <c r="B22" s="48"/>
      <c r="C22" s="46">
        <f t="shared" si="2"/>
        <v>0</v>
      </c>
      <c r="D22" s="47" t="s">
        <v>78</v>
      </c>
      <c r="E22" s="48"/>
      <c r="F22" s="49">
        <f>ROUND(IF(E$47&gt;0,(E22/E$47)*100,0),2)</f>
        <v>0</v>
      </c>
    </row>
    <row r="23" spans="1:6" s="50" customFormat="1" ht="15" customHeight="1">
      <c r="A23" s="51" t="s">
        <v>79</v>
      </c>
      <c r="B23" s="45">
        <v>1587614</v>
      </c>
      <c r="C23" s="46">
        <f t="shared" si="2"/>
        <v>0.01</v>
      </c>
      <c r="D23" s="52"/>
      <c r="E23" s="46"/>
      <c r="F23" s="49"/>
    </row>
    <row r="24" spans="1:6" s="50" customFormat="1" ht="15" customHeight="1">
      <c r="A24" s="51" t="s">
        <v>80</v>
      </c>
      <c r="B24" s="45">
        <v>2517069311</v>
      </c>
      <c r="C24" s="46">
        <f t="shared" si="2"/>
        <v>14.35</v>
      </c>
      <c r="D24" s="42"/>
      <c r="E24" s="46"/>
      <c r="F24" s="43"/>
    </row>
    <row r="25" spans="1:6" s="50" customFormat="1" ht="15" customHeight="1">
      <c r="A25" s="51" t="s">
        <v>81</v>
      </c>
      <c r="B25" s="45">
        <v>555163426</v>
      </c>
      <c r="C25" s="46">
        <f t="shared" si="2"/>
        <v>3.16</v>
      </c>
      <c r="D25" s="52"/>
      <c r="E25" s="46"/>
      <c r="F25" s="49"/>
    </row>
    <row r="26" spans="1:6" s="50" customFormat="1" ht="15" customHeight="1">
      <c r="A26" s="51" t="s">
        <v>82</v>
      </c>
      <c r="B26" s="45">
        <v>58414423</v>
      </c>
      <c r="C26" s="46">
        <f t="shared" si="2"/>
        <v>0.33</v>
      </c>
      <c r="D26" s="55" t="s">
        <v>83</v>
      </c>
      <c r="E26" s="41">
        <f>E27+E30+E34+E38</f>
        <v>6891178496</v>
      </c>
      <c r="F26" s="43">
        <f>ROUND(IF(E$47&gt;0,(E26/E$47)*100,0),2)</f>
        <v>39.28</v>
      </c>
    </row>
    <row r="27" spans="1:6" s="50" customFormat="1" ht="15" customHeight="1">
      <c r="A27" s="51" t="s">
        <v>84</v>
      </c>
      <c r="B27" s="45">
        <v>3042351461</v>
      </c>
      <c r="C27" s="46">
        <f t="shared" si="2"/>
        <v>17.34</v>
      </c>
      <c r="D27" s="42" t="s">
        <v>85</v>
      </c>
      <c r="E27" s="56">
        <f>SUM(E28)</f>
        <v>4351805098</v>
      </c>
      <c r="F27" s="43">
        <f>ROUND(IF(E$47&gt;0,(E27/E$47)*100,0),2)</f>
        <v>24.81</v>
      </c>
    </row>
    <row r="28" spans="1:6" s="50" customFormat="1" ht="15" customHeight="1">
      <c r="A28" s="51" t="s">
        <v>86</v>
      </c>
      <c r="B28" s="48"/>
      <c r="C28" s="46">
        <f t="shared" si="2"/>
        <v>0</v>
      </c>
      <c r="D28" s="47" t="s">
        <v>87</v>
      </c>
      <c r="E28" s="45">
        <v>4351805098</v>
      </c>
      <c r="F28" s="49">
        <f>ROUND(IF(E$47&gt;0,(E28/E$47)*100,0),2)</f>
        <v>24.81</v>
      </c>
    </row>
    <row r="29" spans="1:6" s="50" customFormat="1" ht="15" customHeight="1">
      <c r="A29" s="51" t="s">
        <v>88</v>
      </c>
      <c r="B29" s="48"/>
      <c r="C29" s="46">
        <f t="shared" si="2"/>
        <v>0</v>
      </c>
      <c r="D29" s="52"/>
      <c r="E29" s="46"/>
      <c r="F29" s="43"/>
    </row>
    <row r="30" spans="1:6" s="50" customFormat="1" ht="15" customHeight="1">
      <c r="A30" s="51" t="s">
        <v>89</v>
      </c>
      <c r="B30" s="45">
        <v>24571803</v>
      </c>
      <c r="C30" s="46">
        <f t="shared" si="2"/>
        <v>0.14</v>
      </c>
      <c r="D30" s="42" t="s">
        <v>90</v>
      </c>
      <c r="E30" s="41">
        <f>SUM(E31:E32)</f>
        <v>2891195953</v>
      </c>
      <c r="F30" s="43">
        <f>ROUND(IF(E$47&gt;0,(E30/E$47)*100,0),2)</f>
        <v>16.48</v>
      </c>
    </row>
    <row r="31" spans="1:6" s="50" customFormat="1" ht="15" customHeight="1">
      <c r="A31" s="53" t="s">
        <v>91</v>
      </c>
      <c r="B31" s="41">
        <f>SUM(B32:B34)</f>
        <v>0</v>
      </c>
      <c r="C31" s="41">
        <f t="shared" si="2"/>
        <v>0</v>
      </c>
      <c r="D31" s="47" t="s">
        <v>92</v>
      </c>
      <c r="E31" s="45">
        <v>2891195953</v>
      </c>
      <c r="F31" s="49">
        <f>ROUND(IF(E$47&gt;0,(E31/E$47)*100,0),2)</f>
        <v>16.48</v>
      </c>
    </row>
    <row r="32" spans="1:6" s="50" customFormat="1" ht="15" customHeight="1">
      <c r="A32" s="51" t="s">
        <v>93</v>
      </c>
      <c r="B32" s="48"/>
      <c r="C32" s="46">
        <f t="shared" si="2"/>
        <v>0</v>
      </c>
      <c r="D32" s="47" t="s">
        <v>94</v>
      </c>
      <c r="E32" s="48"/>
      <c r="F32" s="49">
        <f>ROUND(IF(E$47&gt;0,(E32/E$47)*100,0),2)</f>
        <v>0</v>
      </c>
    </row>
    <row r="33" spans="1:6" s="50" customFormat="1" ht="15" customHeight="1">
      <c r="A33" s="51" t="s">
        <v>95</v>
      </c>
      <c r="B33" s="48"/>
      <c r="C33" s="46">
        <f t="shared" si="2"/>
        <v>0</v>
      </c>
      <c r="D33" s="52"/>
      <c r="E33" s="46"/>
      <c r="F33" s="43"/>
    </row>
    <row r="34" spans="1:6" s="50" customFormat="1" ht="15" customHeight="1">
      <c r="A34" s="51" t="s">
        <v>96</v>
      </c>
      <c r="B34" s="48"/>
      <c r="C34" s="46">
        <f t="shared" si="2"/>
        <v>0</v>
      </c>
      <c r="D34" s="42" t="s">
        <v>97</v>
      </c>
      <c r="E34" s="41">
        <f>SUM(E35:E36)</f>
        <v>-351822555</v>
      </c>
      <c r="F34" s="43">
        <f>ROUND(IF(E$47&gt;0,(E34/E$47)*100,0),2)</f>
        <v>-2.01</v>
      </c>
    </row>
    <row r="35" spans="1:6" s="50" customFormat="1" ht="15" customHeight="1">
      <c r="A35" s="53" t="s">
        <v>98</v>
      </c>
      <c r="B35" s="41">
        <f>SUM(B36)</f>
        <v>30057203</v>
      </c>
      <c r="C35" s="41">
        <f t="shared" si="2"/>
        <v>0.17</v>
      </c>
      <c r="D35" s="47" t="s">
        <v>99</v>
      </c>
      <c r="E35" s="48"/>
      <c r="F35" s="49">
        <f>ROUND(IF(E$47&gt;0,(E35/E$47)*100,0),2)</f>
        <v>0</v>
      </c>
    </row>
    <row r="36" spans="1:6" s="50" customFormat="1" ht="15" customHeight="1">
      <c r="A36" s="51" t="s">
        <v>100</v>
      </c>
      <c r="B36" s="45">
        <v>30057203</v>
      </c>
      <c r="C36" s="46">
        <f t="shared" si="2"/>
        <v>0.17</v>
      </c>
      <c r="D36" s="47" t="s">
        <v>101</v>
      </c>
      <c r="E36" s="46">
        <v>-351822555</v>
      </c>
      <c r="F36" s="49">
        <f>ROUND(IF(E$47&gt;0,(E36/E$47)*100,0),2)</f>
        <v>-2.01</v>
      </c>
    </row>
    <row r="37" spans="1:6" s="50" customFormat="1" ht="15" customHeight="1">
      <c r="A37" s="53" t="s">
        <v>102</v>
      </c>
      <c r="B37" s="41">
        <f>SUM(B38)</f>
        <v>22213041</v>
      </c>
      <c r="C37" s="41">
        <f t="shared" si="2"/>
        <v>0.13</v>
      </c>
      <c r="D37" s="52"/>
      <c r="E37" s="46"/>
      <c r="F37" s="43"/>
    </row>
    <row r="38" spans="1:6" s="50" customFormat="1" ht="15" customHeight="1">
      <c r="A38" s="51" t="s">
        <v>103</v>
      </c>
      <c r="B38" s="45">
        <v>22213041</v>
      </c>
      <c r="C38" s="46">
        <f t="shared" si="2"/>
        <v>0.13</v>
      </c>
      <c r="D38" s="42" t="s">
        <v>104</v>
      </c>
      <c r="E38" s="41">
        <f>SUM(E39:E43)</f>
        <v>0</v>
      </c>
      <c r="F38" s="43">
        <f aca="true" t="shared" si="3" ref="F38:F43">ROUND(IF(E$47&gt;0,(E38/E$47)*100,0),2)</f>
        <v>0</v>
      </c>
    </row>
    <row r="39" spans="1:6" s="50" customFormat="1" ht="15" customHeight="1">
      <c r="A39" s="53" t="s">
        <v>105</v>
      </c>
      <c r="B39" s="41">
        <f>SUM(B40:B43)</f>
        <v>9765863763</v>
      </c>
      <c r="C39" s="41">
        <f t="shared" si="2"/>
        <v>55.67</v>
      </c>
      <c r="D39" s="47" t="s">
        <v>106</v>
      </c>
      <c r="E39" s="48"/>
      <c r="F39" s="49">
        <f t="shared" si="3"/>
        <v>0</v>
      </c>
    </row>
    <row r="40" spans="1:6" s="50" customFormat="1" ht="15" customHeight="1">
      <c r="A40" s="51" t="s">
        <v>107</v>
      </c>
      <c r="B40" s="48"/>
      <c r="C40" s="46">
        <f t="shared" si="2"/>
        <v>0</v>
      </c>
      <c r="D40" s="47" t="s">
        <v>108</v>
      </c>
      <c r="E40" s="48"/>
      <c r="F40" s="49">
        <f t="shared" si="3"/>
        <v>0</v>
      </c>
    </row>
    <row r="41" spans="1:6" s="50" customFormat="1" ht="15" customHeight="1">
      <c r="A41" s="51" t="s">
        <v>109</v>
      </c>
      <c r="B41" s="45">
        <v>9765863763</v>
      </c>
      <c r="C41" s="46">
        <f t="shared" si="2"/>
        <v>55.67</v>
      </c>
      <c r="D41" s="47" t="s">
        <v>110</v>
      </c>
      <c r="E41" s="48"/>
      <c r="F41" s="49">
        <f t="shared" si="3"/>
        <v>0</v>
      </c>
    </row>
    <row r="42" spans="1:6" s="50" customFormat="1" ht="15" customHeight="1">
      <c r="A42" s="51" t="s">
        <v>111</v>
      </c>
      <c r="B42" s="48"/>
      <c r="C42" s="46">
        <f t="shared" si="2"/>
        <v>0</v>
      </c>
      <c r="D42" s="57" t="s">
        <v>112</v>
      </c>
      <c r="E42" s="46"/>
      <c r="F42" s="49">
        <f t="shared" si="3"/>
        <v>0</v>
      </c>
    </row>
    <row r="43" spans="1:6" s="50" customFormat="1" ht="15" customHeight="1">
      <c r="A43" s="51" t="s">
        <v>113</v>
      </c>
      <c r="B43" s="48"/>
      <c r="C43" s="46">
        <f t="shared" si="2"/>
        <v>0</v>
      </c>
      <c r="D43" s="47" t="s">
        <v>114</v>
      </c>
      <c r="E43" s="48"/>
      <c r="F43" s="49">
        <f t="shared" si="3"/>
        <v>0</v>
      </c>
    </row>
    <row r="44" spans="1:6" s="50" customFormat="1" ht="15.75" customHeight="1">
      <c r="A44" s="58"/>
      <c r="B44" s="46"/>
      <c r="C44" s="46"/>
      <c r="D44" s="59"/>
      <c r="E44" s="46"/>
      <c r="F44" s="49"/>
    </row>
    <row r="45" spans="1:6" s="50" customFormat="1" ht="15.75" customHeight="1">
      <c r="A45" s="58"/>
      <c r="B45" s="46"/>
      <c r="C45" s="46"/>
      <c r="D45" s="59"/>
      <c r="E45" s="46"/>
      <c r="F45" s="60"/>
    </row>
    <row r="46" spans="1:6" s="50" customFormat="1" ht="15.75" customHeight="1">
      <c r="A46" s="58"/>
      <c r="B46" s="41"/>
      <c r="C46" s="41"/>
      <c r="D46" s="59"/>
      <c r="E46" s="46"/>
      <c r="F46" s="60"/>
    </row>
    <row r="47" spans="1:6" s="50" customFormat="1" ht="15.75" customHeight="1" thickBot="1">
      <c r="A47" s="61" t="s">
        <v>115</v>
      </c>
      <c r="B47" s="62">
        <f>B6</f>
        <v>17542144401</v>
      </c>
      <c r="C47" s="62">
        <f>IF(B$6&gt;0,(B47/B$6)*100,0)</f>
        <v>100</v>
      </c>
      <c r="D47" s="61" t="s">
        <v>115</v>
      </c>
      <c r="E47" s="62">
        <f>E6+E26</f>
        <v>17542144401</v>
      </c>
      <c r="F47" s="63">
        <f>IF(E$47&gt;0,(E47/E$47)*100,0)</f>
        <v>100</v>
      </c>
    </row>
    <row r="48" spans="1:6" s="50" customFormat="1" ht="17.25" customHeight="1">
      <c r="A48" s="64" t="s">
        <v>116</v>
      </c>
      <c r="B48" s="65"/>
      <c r="C48" s="66"/>
      <c r="D48" s="66"/>
      <c r="E48" s="65"/>
      <c r="F48" s="67"/>
    </row>
    <row r="49" spans="5:6" s="50" customFormat="1" ht="14.25">
      <c r="E49" s="67"/>
      <c r="F49" s="68"/>
    </row>
    <row r="50" s="50" customFormat="1" ht="14.25"/>
    <row r="51" s="50" customFormat="1" ht="14.25"/>
    <row r="52" s="50" customFormat="1" ht="14.25"/>
    <row r="53" s="50" customFormat="1" ht="14.25">
      <c r="D53" s="69"/>
    </row>
    <row r="54" s="50" customFormat="1" ht="14.25">
      <c r="D54" s="69"/>
    </row>
    <row r="55" s="50" customFormat="1" ht="14.25">
      <c r="D55" s="67"/>
    </row>
    <row r="56" s="50" customFormat="1" ht="14.25">
      <c r="D56" s="67"/>
    </row>
    <row r="57" s="50" customFormat="1" ht="14.25">
      <c r="D57" s="69"/>
    </row>
    <row r="58" s="50" customFormat="1" ht="14.25">
      <c r="D58" s="67"/>
    </row>
    <row r="59" s="50" customFormat="1" ht="14.25">
      <c r="D59" s="67"/>
    </row>
    <row r="60" s="50" customFormat="1" ht="14.25">
      <c r="D60" s="67"/>
    </row>
    <row r="61" s="50" customFormat="1" ht="14.25">
      <c r="D61" s="69"/>
    </row>
    <row r="62" spans="4:6" ht="16.5">
      <c r="D62" s="67"/>
      <c r="F62" s="50"/>
    </row>
    <row r="63" spans="4:6" ht="16.5">
      <c r="D63" s="67"/>
      <c r="F63" s="50"/>
    </row>
    <row r="64" ht="16.5">
      <c r="D64" s="67"/>
    </row>
    <row r="65" ht="16.5">
      <c r="D65" s="69"/>
    </row>
    <row r="66" ht="16.5">
      <c r="D66" s="67"/>
    </row>
    <row r="67" ht="16.5">
      <c r="D67" s="67"/>
    </row>
    <row r="68" ht="16.5">
      <c r="D68" s="70"/>
    </row>
    <row r="69" ht="16.5">
      <c r="D69" s="70"/>
    </row>
    <row r="70" ht="16.5">
      <c r="D70" s="70"/>
    </row>
    <row r="71" ht="16.5">
      <c r="D71" s="70"/>
    </row>
    <row r="72" ht="16.5">
      <c r="D72" s="70"/>
    </row>
    <row r="73" ht="16.5">
      <c r="D73" s="70"/>
    </row>
    <row r="74" ht="16.5">
      <c r="D74" s="70"/>
    </row>
    <row r="75" ht="16.5">
      <c r="D75" s="70"/>
    </row>
    <row r="76" ht="16.5">
      <c r="D76" s="70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2009-08-28T02:35:14Z</dcterms:created>
  <dcterms:modified xsi:type="dcterms:W3CDTF">2009-08-31T08:47:12Z</dcterms:modified>
  <cp:category/>
  <cp:version/>
  <cp:contentType/>
  <cp:contentStatus/>
</cp:coreProperties>
</file>