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<sst xmlns="http://schemas.openxmlformats.org/spreadsheetml/2006/main" count="124" uniqueCount="117">
  <si>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</si>
  <si>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</si>
  <si>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</si>
  <si>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</si>
  <si>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科學工業園區管理局作業基金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</si>
  <si>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</si>
  <si>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</si>
  <si>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</si>
  <si>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</si>
  <si>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</si>
  <si>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</si>
  <si>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</si>
  <si>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</si>
  <si>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</si>
  <si>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</si>
  <si>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</si>
  <si>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</si>
  <si>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</si>
  <si>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</si>
  <si>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</si>
  <si>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</si>
  <si>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</si>
  <si>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</si>
  <si>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</si>
  <si>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</si>
  <si>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</si>
  <si>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</si>
  <si>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</si>
  <si>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</si>
  <si>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</si>
  <si>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</si>
  <si>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</si>
  <si>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</si>
  <si>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</si>
  <si>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</si>
  <si>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</si>
  <si>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</si>
  <si>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</si>
  <si>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</si>
  <si>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</si>
  <si>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</si>
  <si>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</si>
  <si>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</si>
  <si>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</si>
  <si>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</si>
  <si>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</si>
  <si>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</si>
  <si>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</si>
  <si>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</si>
  <si>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</si>
  <si>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</si>
  <si>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</si>
  <si>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</si>
  <si>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</si>
  <si>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</si>
  <si>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</si>
  <si>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</si>
  <si>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</si>
  <si>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</si>
  <si>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</si>
  <si>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</si>
  <si>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</si>
  <si>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</si>
  <si>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</si>
  <si>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</si>
  <si>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</si>
  <si>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</si>
  <si>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</si>
  <si>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</si>
  <si>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</si>
  <si>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</si>
  <si>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</si>
  <si>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</si>
  <si>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</si>
  <si>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</si>
  <si>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</si>
  <si>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</si>
  <si>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</si>
  <si>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</si>
  <si>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</si>
  <si>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</si>
  <si>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</si>
  <si>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</si>
  <si>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</si>
  <si>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</si>
  <si>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</si>
  <si>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</si>
  <si>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</si>
  <si>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</si>
  <si>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</si>
  <si>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</si>
  <si>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</si>
  <si>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</si>
  <si>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</si>
  <si>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</si>
  <si>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</si>
  <si>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</si>
  <si>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</si>
  <si>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</si>
  <si>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</si>
  <si>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</si>
  <si>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</si>
  <si>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</si>
  <si>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</si>
  <si>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</si>
  <si>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</si>
  <si>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</si>
  <si>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</si>
  <si>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</si>
  <si>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</si>
  <si>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</si>
  <si>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</si>
  <si>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</si>
  <si>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</si>
  <si>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</si>
  <si>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</si>
  <si>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882,427,996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</si>
</sst>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E44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:E2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4</v>
      </c>
      <c r="B1" s="72"/>
      <c r="C1" s="72"/>
      <c r="D1" s="72"/>
      <c r="E1" s="72"/>
    </row>
    <row r="2" spans="1:5" s="1" customFormat="1" ht="27.75">
      <c r="A2" s="73" t="s">
        <v>5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4" t="s">
        <v>7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2792168182</v>
      </c>
      <c r="C7" s="7">
        <f>SUM(C8:C16)</f>
        <v>3400328000</v>
      </c>
      <c r="D7" s="8">
        <f aca="true" t="shared" si="0" ref="D7:D39">B7-C7</f>
        <v>-608159818</v>
      </c>
      <c r="E7" s="9">
        <f aca="true" t="shared" si="1" ref="E7:E39">IF(C7=0,0,(D7/C7)*100)</f>
        <v>-17.89</v>
      </c>
    </row>
    <row r="8" spans="1:5" s="15" customFormat="1" ht="15.75" customHeight="1">
      <c r="A8" s="11" t="s">
        <v>13</v>
      </c>
      <c r="B8" s="12">
        <v>692999039</v>
      </c>
      <c r="C8" s="12">
        <v>1098995000</v>
      </c>
      <c r="D8" s="13">
        <f t="shared" si="0"/>
        <v>-405995961</v>
      </c>
      <c r="E8" s="14">
        <f t="shared" si="1"/>
        <v>-36.94</v>
      </c>
    </row>
    <row r="9" spans="1:5" s="15" customFormat="1" ht="15.7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>
        <v>2099169143</v>
      </c>
      <c r="C11" s="12">
        <v>2301333000</v>
      </c>
      <c r="D11" s="13">
        <f t="shared" si="0"/>
        <v>-202163857</v>
      </c>
      <c r="E11" s="14">
        <f t="shared" si="1"/>
        <v>-8.78</v>
      </c>
    </row>
    <row r="12" spans="1:5" s="15" customFormat="1" ht="15.7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.75" customHeight="1">
      <c r="A17" s="16" t="s">
        <v>2</v>
      </c>
      <c r="B17" s="7">
        <f>SUM(B18:B29)</f>
        <v>2434699435</v>
      </c>
      <c r="C17" s="7">
        <f>SUM(C18:C29)</f>
        <v>2260009000</v>
      </c>
      <c r="D17" s="8">
        <f t="shared" si="0"/>
        <v>174690435</v>
      </c>
      <c r="E17" s="9">
        <f t="shared" si="1"/>
        <v>7.73</v>
      </c>
    </row>
    <row r="18" spans="1:5" s="15" customFormat="1" ht="15.75" customHeight="1">
      <c r="A18" s="11" t="s">
        <v>22</v>
      </c>
      <c r="B18" s="12">
        <v>949717286</v>
      </c>
      <c r="C18" s="12">
        <v>1107377000</v>
      </c>
      <c r="D18" s="13">
        <f t="shared" si="0"/>
        <v>-157659714</v>
      </c>
      <c r="E18" s="14">
        <f t="shared" si="1"/>
        <v>-14.24</v>
      </c>
    </row>
    <row r="19" spans="1:5" s="15" customFormat="1" ht="15.7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>
        <v>1469636847</v>
      </c>
      <c r="C21" s="12">
        <v>1135928000</v>
      </c>
      <c r="D21" s="13">
        <f t="shared" si="0"/>
        <v>333708847</v>
      </c>
      <c r="E21" s="14">
        <f t="shared" si="1"/>
        <v>29.38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5.75" customHeight="1">
      <c r="A26" s="11" t="s">
        <v>30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5.75" customHeight="1">
      <c r="A27" s="11" t="s">
        <v>31</v>
      </c>
      <c r="B27" s="12"/>
      <c r="C27" s="12"/>
      <c r="D27" s="13">
        <f t="shared" si="0"/>
        <v>0</v>
      </c>
      <c r="E27" s="14">
        <f t="shared" si="1"/>
        <v>0</v>
      </c>
    </row>
    <row r="28" spans="1:5" s="15" customFormat="1" ht="15.7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5.75" customHeight="1">
      <c r="A29" s="11" t="s">
        <v>33</v>
      </c>
      <c r="B29" s="12">
        <v>15345302</v>
      </c>
      <c r="C29" s="12">
        <v>16704000</v>
      </c>
      <c r="D29" s="13">
        <f t="shared" si="0"/>
        <v>-1358698</v>
      </c>
      <c r="E29" s="14">
        <f t="shared" si="1"/>
        <v>-8.13</v>
      </c>
    </row>
    <row r="30" spans="1:5" s="15" customFormat="1" ht="24.75" customHeight="1">
      <c r="A30" s="16" t="s">
        <v>34</v>
      </c>
      <c r="B30" s="7">
        <f>B7-B17</f>
        <v>357468747</v>
      </c>
      <c r="C30" s="7">
        <f>C7-C17</f>
        <v>1140319000</v>
      </c>
      <c r="D30" s="8">
        <f t="shared" si="0"/>
        <v>-782850253</v>
      </c>
      <c r="E30" s="9">
        <f t="shared" si="1"/>
        <v>-68.65</v>
      </c>
    </row>
    <row r="31" spans="1:5" s="15" customFormat="1" ht="21.75" customHeight="1">
      <c r="A31" s="16" t="s">
        <v>35</v>
      </c>
      <c r="B31" s="7">
        <f>SUM(B32:B33)</f>
        <v>354235933</v>
      </c>
      <c r="C31" s="7">
        <f>SUM(C32:C33)</f>
        <v>24950000</v>
      </c>
      <c r="D31" s="8">
        <f t="shared" si="0"/>
        <v>329285933</v>
      </c>
      <c r="E31" s="9">
        <f t="shared" si="1"/>
        <v>1319.78</v>
      </c>
    </row>
    <row r="32" spans="1:5" s="15" customFormat="1" ht="15.75" customHeight="1">
      <c r="A32" s="11" t="s">
        <v>36</v>
      </c>
      <c r="B32" s="12">
        <v>1438091</v>
      </c>
      <c r="C32" s="12">
        <v>4300000</v>
      </c>
      <c r="D32" s="13">
        <f t="shared" si="0"/>
        <v>-2861909</v>
      </c>
      <c r="E32" s="14">
        <f t="shared" si="1"/>
        <v>-66.56</v>
      </c>
    </row>
    <row r="33" spans="1:5" s="15" customFormat="1" ht="15.75" customHeight="1">
      <c r="A33" s="11" t="s">
        <v>37</v>
      </c>
      <c r="B33" s="12">
        <v>352797842</v>
      </c>
      <c r="C33" s="12">
        <v>20650000</v>
      </c>
      <c r="D33" s="13">
        <f t="shared" si="0"/>
        <v>332147842</v>
      </c>
      <c r="E33" s="14">
        <f t="shared" si="1"/>
        <v>1608.46</v>
      </c>
    </row>
    <row r="34" spans="1:5" s="15" customFormat="1" ht="24.75" customHeight="1">
      <c r="A34" s="16" t="s">
        <v>3</v>
      </c>
      <c r="B34" s="7">
        <f>SUM(B35:B36)</f>
        <v>736812836</v>
      </c>
      <c r="C34" s="7">
        <f>SUM(C35:C36)</f>
        <v>1310970000</v>
      </c>
      <c r="D34" s="8">
        <f t="shared" si="0"/>
        <v>-574157164</v>
      </c>
      <c r="E34" s="9">
        <f t="shared" si="1"/>
        <v>-43.8</v>
      </c>
    </row>
    <row r="35" spans="1:5" s="15" customFormat="1" ht="15.75" customHeight="1">
      <c r="A35" s="11" t="s">
        <v>38</v>
      </c>
      <c r="B35" s="12">
        <v>677476114</v>
      </c>
      <c r="C35" s="12">
        <v>1303350000</v>
      </c>
      <c r="D35" s="13">
        <f t="shared" si="0"/>
        <v>-625873886</v>
      </c>
      <c r="E35" s="14">
        <f t="shared" si="1"/>
        <v>-48.02</v>
      </c>
    </row>
    <row r="36" spans="1:5" s="15" customFormat="1" ht="15.75" customHeight="1">
      <c r="A36" s="11" t="s">
        <v>39</v>
      </c>
      <c r="B36" s="12">
        <v>59336722</v>
      </c>
      <c r="C36" s="12">
        <v>7620000</v>
      </c>
      <c r="D36" s="13">
        <f t="shared" si="0"/>
        <v>51716722</v>
      </c>
      <c r="E36" s="14">
        <f t="shared" si="1"/>
        <v>678.7</v>
      </c>
    </row>
    <row r="37" spans="1:5" s="15" customFormat="1" ht="25.5" customHeight="1">
      <c r="A37" s="16" t="s">
        <v>40</v>
      </c>
      <c r="B37" s="7">
        <f>B31-B34</f>
        <v>-382576903</v>
      </c>
      <c r="C37" s="7">
        <f>C31-C34</f>
        <v>-1286020000</v>
      </c>
      <c r="D37" s="8">
        <f t="shared" si="0"/>
        <v>903443097</v>
      </c>
      <c r="E37" s="9">
        <f t="shared" si="1"/>
        <v>-70.25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-25108156</v>
      </c>
      <c r="C44" s="21">
        <f>C30+C37+C38+C39</f>
        <v>-145701000</v>
      </c>
      <c r="D44" s="22">
        <f>B44-C44</f>
        <v>120592844</v>
      </c>
      <c r="E44" s="23">
        <f>IF(C44=0,0,(D44/C44)*100)</f>
        <v>-82.77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6" sqref="H6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</v>
      </c>
      <c r="B1" s="79"/>
      <c r="C1" s="79"/>
      <c r="D1" s="79"/>
      <c r="E1" s="79"/>
      <c r="F1" s="79"/>
    </row>
    <row r="2" spans="1:6" ht="27" customHeight="1">
      <c r="A2" s="80" t="s">
        <v>45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196175575505.5</v>
      </c>
      <c r="C6" s="34">
        <f>ROUND(IF(B$6&gt;0,(B6/B$6)*100,0),2)</f>
        <v>100</v>
      </c>
      <c r="D6" s="35" t="s">
        <v>49</v>
      </c>
      <c r="E6" s="34">
        <f>SUM(E7,E13,E17,E21)</f>
        <v>122333621803</v>
      </c>
      <c r="F6" s="36">
        <f aca="true" t="shared" si="0" ref="F6:F11">ROUND(IF(E$47&gt;0,(E6/E$47)*100,0),2)</f>
        <v>62.36</v>
      </c>
    </row>
    <row r="7" spans="1:6" s="37" customFormat="1" ht="15" customHeight="1">
      <c r="A7" s="38" t="s">
        <v>50</v>
      </c>
      <c r="B7" s="39">
        <f>SUM(B8:B13)</f>
        <v>4353193312.5</v>
      </c>
      <c r="C7" s="39">
        <f>ROUND(IF(B$6&gt;0,(B7/B$6)*100,0),2)</f>
        <v>2.22</v>
      </c>
      <c r="D7" s="40" t="s">
        <v>51</v>
      </c>
      <c r="E7" s="39">
        <f>SUM(E8:E11)</f>
        <v>77851918078</v>
      </c>
      <c r="F7" s="41">
        <f t="shared" si="0"/>
        <v>39.68</v>
      </c>
    </row>
    <row r="8" spans="1:6" s="47" customFormat="1" ht="15" customHeight="1">
      <c r="A8" s="42" t="s">
        <v>52</v>
      </c>
      <c r="B8" s="43">
        <v>126192932.5</v>
      </c>
      <c r="C8" s="44">
        <f>ROUND(IF(B$6=0,0,(B8/B$6)*100),2)</f>
        <v>0.06</v>
      </c>
      <c r="D8" s="45" t="s">
        <v>53</v>
      </c>
      <c r="E8" s="43">
        <v>70852734000</v>
      </c>
      <c r="F8" s="46">
        <f t="shared" si="0"/>
        <v>36.12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6837594593</v>
      </c>
      <c r="F9" s="46">
        <f t="shared" si="0"/>
        <v>3.49</v>
      </c>
    </row>
    <row r="10" spans="1:6" s="47" customFormat="1" ht="15" customHeight="1">
      <c r="A10" s="48" t="s">
        <v>56</v>
      </c>
      <c r="B10" s="43">
        <v>394288868</v>
      </c>
      <c r="C10" s="44">
        <f t="shared" si="1"/>
        <v>0.2</v>
      </c>
      <c r="D10" s="45" t="s">
        <v>57</v>
      </c>
      <c r="E10" s="43">
        <v>161589485</v>
      </c>
      <c r="F10" s="46">
        <f t="shared" si="0"/>
        <v>0.08</v>
      </c>
    </row>
    <row r="11" spans="1:6" s="47" customFormat="1" ht="15" customHeight="1">
      <c r="A11" s="48" t="s">
        <v>58</v>
      </c>
      <c r="B11" s="43">
        <v>3896370</v>
      </c>
      <c r="C11" s="44">
        <f t="shared" si="1"/>
        <v>0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3827985011</v>
      </c>
      <c r="C12" s="44">
        <f t="shared" si="1"/>
        <v>1.95</v>
      </c>
      <c r="D12" s="49"/>
      <c r="E12" s="44"/>
      <c r="F12" s="46"/>
    </row>
    <row r="13" spans="1:6" s="47" customFormat="1" ht="15" customHeight="1">
      <c r="A13" s="48" t="s">
        <v>61</v>
      </c>
      <c r="B13" s="43">
        <v>830131</v>
      </c>
      <c r="C13" s="44">
        <f t="shared" si="1"/>
        <v>0</v>
      </c>
      <c r="D13" s="40" t="s">
        <v>62</v>
      </c>
      <c r="E13" s="39">
        <f>SUM(E14:E15)</f>
        <v>41512657089</v>
      </c>
      <c r="F13" s="41">
        <f>ROUND(IF(E$47&gt;0,(E13/E$47)*100,0),2)</f>
        <v>21.16</v>
      </c>
    </row>
    <row r="14" spans="1:6" s="47" customFormat="1" ht="15" customHeight="1">
      <c r="A14" s="50" t="s">
        <v>63</v>
      </c>
      <c r="B14" s="39">
        <f>SUM(B16:B20)</f>
        <v>311513822</v>
      </c>
      <c r="C14" s="39">
        <f t="shared" si="1"/>
        <v>0.16</v>
      </c>
      <c r="D14" s="45" t="s">
        <v>64</v>
      </c>
      <c r="E14" s="43">
        <v>41512657089</v>
      </c>
      <c r="F14" s="46">
        <f>ROUND(IF(E$47&gt;0,(E14/E$47)*100,0),2)</f>
        <v>21.16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2969046636</v>
      </c>
      <c r="F17" s="41">
        <f>ROUND(IF(E$47&gt;0,(E17/E$47)*100,0),2)</f>
        <v>1.51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>
        <v>296625185</v>
      </c>
      <c r="C19" s="44">
        <f t="shared" si="2"/>
        <v>0.15</v>
      </c>
      <c r="D19" s="45" t="s">
        <v>73</v>
      </c>
      <c r="E19" s="43">
        <v>2969046636</v>
      </c>
      <c r="F19" s="46">
        <f>ROUND(IF(E$47&gt;0,(E19/E$47)*100,0),2)</f>
        <v>1.51</v>
      </c>
    </row>
    <row r="20" spans="1:6" s="47" customFormat="1" ht="15" customHeight="1">
      <c r="A20" s="48" t="s">
        <v>74</v>
      </c>
      <c r="B20" s="43">
        <v>14888637</v>
      </c>
      <c r="C20" s="44">
        <f t="shared" si="2"/>
        <v>0.01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190834401343</v>
      </c>
      <c r="C21" s="39">
        <f t="shared" si="2"/>
        <v>97.28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>
        <v>83680617102</v>
      </c>
      <c r="C22" s="44">
        <f t="shared" si="2"/>
        <v>42.66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8952475408</v>
      </c>
      <c r="C23" s="44">
        <f t="shared" si="2"/>
        <v>4.56</v>
      </c>
      <c r="D23" s="49"/>
      <c r="E23" s="44"/>
      <c r="F23" s="46"/>
    </row>
    <row r="24" spans="1:6" s="47" customFormat="1" ht="15" customHeight="1">
      <c r="A24" s="48" t="s">
        <v>80</v>
      </c>
      <c r="B24" s="43">
        <v>20310807994</v>
      </c>
      <c r="C24" s="44">
        <f t="shared" si="2"/>
        <v>10.35</v>
      </c>
      <c r="D24" s="40"/>
      <c r="E24" s="44"/>
      <c r="F24" s="41"/>
    </row>
    <row r="25" spans="1:6" s="47" customFormat="1" ht="15" customHeight="1">
      <c r="A25" s="48" t="s">
        <v>81</v>
      </c>
      <c r="B25" s="43">
        <v>6481338449</v>
      </c>
      <c r="C25" s="44">
        <f t="shared" si="2"/>
        <v>3.3</v>
      </c>
      <c r="D25" s="49"/>
      <c r="E25" s="44"/>
      <c r="F25" s="46"/>
    </row>
    <row r="26" spans="1:6" s="47" customFormat="1" ht="15" customHeight="1">
      <c r="A26" s="48" t="s">
        <v>82</v>
      </c>
      <c r="B26" s="43">
        <v>993927718</v>
      </c>
      <c r="C26" s="44">
        <f t="shared" si="2"/>
        <v>0.51</v>
      </c>
      <c r="D26" s="52" t="s">
        <v>83</v>
      </c>
      <c r="E26" s="39">
        <f>E27+E30+E34+E38</f>
        <v>73841953702.5</v>
      </c>
      <c r="F26" s="41">
        <f>ROUND(IF(E$47&gt;0,(E26/E$47)*100,0),2)</f>
        <v>37.64</v>
      </c>
    </row>
    <row r="27" spans="1:6" s="47" customFormat="1" ht="15" customHeight="1">
      <c r="A27" s="48" t="s">
        <v>84</v>
      </c>
      <c r="B27" s="43">
        <v>772404699</v>
      </c>
      <c r="C27" s="44">
        <f t="shared" si="2"/>
        <v>0.39</v>
      </c>
      <c r="D27" s="40" t="s">
        <v>85</v>
      </c>
      <c r="E27" s="53">
        <f>SUM(E28)</f>
        <v>59952785506.7</v>
      </c>
      <c r="F27" s="41">
        <f>ROUND(IF(E$47&gt;0,(E27/E$47)*100,0),2)</f>
        <v>30.56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59952785506.7</v>
      </c>
      <c r="F28" s="46">
        <f>ROUND(IF(E$47&gt;0,(E28/E$47)*100,0),2)</f>
        <v>30.56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>
        <v>69642829973</v>
      </c>
      <c r="C30" s="44">
        <f t="shared" si="2"/>
        <v>35.5</v>
      </c>
      <c r="D30" s="40" t="s">
        <v>90</v>
      </c>
      <c r="E30" s="39">
        <f>SUM(E31:E32)</f>
        <v>458982428</v>
      </c>
      <c r="F30" s="41">
        <f>ROUND(IF(E$47&gt;0,(E30/E$47)*100,0),2)</f>
        <v>0.23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>
        <v>458982428</v>
      </c>
      <c r="F31" s="46">
        <f>ROUND(IF(E$47&gt;0,(E31/E$47)*100,0),2)</f>
        <v>0.23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1520654883.8</v>
      </c>
      <c r="F34" s="41">
        <f>ROUND(IF(E$47&gt;0,(E34/E$47)*100,0),2)</f>
        <v>0.78</v>
      </c>
    </row>
    <row r="35" spans="1:6" s="47" customFormat="1" ht="15" customHeight="1">
      <c r="A35" s="50" t="s">
        <v>98</v>
      </c>
      <c r="B35" s="39">
        <f>SUM(B36)</f>
        <v>2404697</v>
      </c>
      <c r="C35" s="39">
        <f t="shared" si="2"/>
        <v>0</v>
      </c>
      <c r="D35" s="45" t="s">
        <v>99</v>
      </c>
      <c r="E35" s="43">
        <v>1545763039.8</v>
      </c>
      <c r="F35" s="46">
        <f>ROUND(IF(E$47&gt;0,(E35/E$47)*100,0),2)</f>
        <v>0.79</v>
      </c>
    </row>
    <row r="36" spans="1:6" s="47" customFormat="1" ht="15" customHeight="1">
      <c r="A36" s="48" t="s">
        <v>100</v>
      </c>
      <c r="B36" s="43">
        <v>2404697</v>
      </c>
      <c r="C36" s="44">
        <f t="shared" si="2"/>
        <v>0</v>
      </c>
      <c r="D36" s="45" t="s">
        <v>101</v>
      </c>
      <c r="E36" s="43">
        <v>-25108156</v>
      </c>
      <c r="F36" s="46">
        <f>ROUND(IF(E$47&gt;0,(E36/E$47)*100,0),2)</f>
        <v>-0.01</v>
      </c>
    </row>
    <row r="37" spans="1:6" s="47" customFormat="1" ht="15" customHeight="1">
      <c r="A37" s="50" t="s">
        <v>102</v>
      </c>
      <c r="B37" s="39">
        <f>SUM(B38)</f>
        <v>2977699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>
        <v>2977699</v>
      </c>
      <c r="C38" s="44">
        <f t="shared" si="2"/>
        <v>0</v>
      </c>
      <c r="D38" s="40" t="s">
        <v>104</v>
      </c>
      <c r="E38" s="39">
        <f>SUM(E39:E43)</f>
        <v>11909530884</v>
      </c>
      <c r="F38" s="41">
        <f aca="true" t="shared" si="3" ref="F38:F43">ROUND(IF(E$47&gt;0,(E38/E$47)*100,0),2)</f>
        <v>6.07</v>
      </c>
    </row>
    <row r="39" spans="1:6" s="47" customFormat="1" ht="15" customHeight="1">
      <c r="A39" s="50" t="s">
        <v>105</v>
      </c>
      <c r="B39" s="39">
        <f>SUM(B40:B43)</f>
        <v>671084632</v>
      </c>
      <c r="C39" s="39">
        <f t="shared" si="2"/>
        <v>0.34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671084632</v>
      </c>
      <c r="C41" s="44">
        <f t="shared" si="2"/>
        <v>0.34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>
        <v>11909530884</v>
      </c>
      <c r="F43" s="46">
        <f t="shared" si="3"/>
        <v>6.07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196175575505.5</v>
      </c>
      <c r="C47" s="59">
        <f>IF(B$6&gt;0,(B47/B$6)*100,0)</f>
        <v>100</v>
      </c>
      <c r="D47" s="58" t="s">
        <v>115</v>
      </c>
      <c r="E47" s="59">
        <f>E6+E26</f>
        <v>196175575505.5</v>
      </c>
      <c r="F47" s="60">
        <f>IF(E$47&gt;0,(E47/E$47)*100,0)</f>
        <v>100</v>
      </c>
    </row>
    <row r="48" spans="1:6" s="47" customFormat="1" ht="17.25" customHeight="1">
      <c r="A48" s="61" t="s">
        <v>116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2009-08-28T02:35:52Z</dcterms:created>
  <dcterms:modified xsi:type="dcterms:W3CDTF">2009-08-31T08:50:06Z</dcterms:modified>
  <cp:category/>
  <cp:version/>
  <cp:contentType/>
  <cp:contentStatus/>
</cp:coreProperties>
</file>