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<sst xmlns="http://schemas.openxmlformats.org/spreadsheetml/2006/main" count="342" uniqueCount="245">
  <si>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</si>
  <si>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</si>
  <si>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</si>
  <si>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</si>
  <si>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</si>
  <si>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</si>
  <si>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</si>
  <si>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</si>
  <si>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</si>
  <si>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</si>
  <si>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</si>
  <si>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</si>
  <si>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</si>
  <si>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</si>
  <si>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</si>
  <si>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</si>
  <si>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</si>
  <si>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</si>
  <si>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</si>
  <si>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</si>
  <si>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</si>
  <si>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</si>
  <si>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</si>
  <si>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</si>
  <si>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</si>
  <si>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</si>
  <si>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</si>
  <si>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</si>
  <si>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</si>
  <si>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</si>
  <si>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</si>
  <si>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</si>
  <si>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</si>
  <si>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</si>
  <si>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</si>
  <si>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</si>
  <si>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</si>
  <si>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</si>
  <si>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</si>
  <si>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</si>
  <si>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</si>
  <si>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</si>
  <si>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</si>
  <si>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</si>
  <si>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</si>
  <si>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</si>
  <si>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</si>
  <si>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</si>
  <si>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</si>
  <si>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</si>
  <si>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</si>
  <si>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</si>
  <si>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</si>
  <si>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</si>
  <si>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</si>
  <si>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</si>
  <si>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</si>
  <si>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</si>
  <si>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</si>
  <si>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</si>
  <si>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</si>
  <si>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</si>
  <si>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</si>
  <si>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</si>
  <si>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</si>
  <si>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</si>
  <si>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</si>
  <si>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</si>
  <si>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</si>
  <si>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</si>
  <si>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</si>
  <si>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</si>
  <si>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</si>
  <si>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</si>
  <si>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</si>
  <si>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</si>
  <si>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</si>
  <si>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</si>
  <si>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</si>
  <si>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</si>
  <si>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</si>
  <si>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</si>
  <si>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</si>
  <si>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</si>
  <si>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</si>
  <si>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</si>
  <si>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</si>
  <si>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</si>
  <si>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</si>
  <si>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</si>
  <si>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</si>
  <si>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</si>
  <si>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</si>
  <si>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</si>
  <si>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</si>
  <si>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</si>
  <si>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</si>
  <si>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</si>
  <si>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農業作業基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</si>
  <si>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</si>
  <si>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</si>
  <si>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</si>
  <si>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</si>
  <si>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</si>
  <si>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</si>
  <si>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</si>
  <si>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1,200,000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1,200,000</t>
    </r>
    <r>
      <rPr>
        <sz val="10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</si>
  <si>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</si>
  <si>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</si>
  <si>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</si>
  <si>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</si>
  <si>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</si>
  <si>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</si>
  <si>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</si>
  <si>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</si>
  <si>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</si>
  <si>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</si>
  <si>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</si>
  <si>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</si>
  <si>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</si>
  <si>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</si>
  <si>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</si>
  <si>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</si>
  <si>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</si>
  <si>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</si>
  <si>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</si>
  <si>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</si>
  <si>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</si>
  <si>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</si>
  <si>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</si>
  <si>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</si>
  <si>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</si>
  <si>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</si>
  <si>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</si>
  <si>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</si>
  <si>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</si>
  <si>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</si>
  <si>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</si>
  <si>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</si>
  <si>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</si>
  <si>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</si>
  <si>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</si>
  <si>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</si>
  <si>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</si>
  <si>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</si>
  <si>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</si>
  <si>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</si>
  <si>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</si>
  <si>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</si>
  <si>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</si>
  <si>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</si>
  <si>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</si>
  <si>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農業作業基金現金流量決算表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</si>
  <si>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</si>
  <si>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</si>
  <si>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</si>
  <si>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</si>
  <si>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</si>
  <si>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</si>
  <si>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</si>
  <si>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</si>
  <si>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</si>
  <si>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</si>
  <si>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</si>
  <si>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</si>
  <si>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</si>
  <si>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</si>
  <si>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</si>
  <si>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</si>
  <si>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</si>
  <si>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</si>
  <si>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</si>
  <si>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</si>
  <si>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</si>
  <si>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</si>
  <si>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</si>
  <si>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</si>
  <si>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</si>
  <si>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</si>
  <si>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</si>
  <si>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</si>
  <si>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</si>
  <si>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</si>
  <si>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</si>
  <si>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</si>
  <si>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</si>
  <si>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</si>
  <si>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</si>
  <si>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</si>
  <si>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</si>
  <si>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</si>
  <si>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</si>
  <si>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</si>
  <si>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</si>
  <si>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</si>
  <si>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農業作業基金餘絀撥補決算表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</si>
  <si>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</si>
  <si>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</si>
  <si>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</si>
  <si>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</si>
  <si>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</si>
  <si>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</si>
  <si>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</si>
  <si>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</si>
  <si>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</si>
  <si>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</si>
  <si>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</si>
  <si>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</si>
  <si>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</si>
  <si>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</si>
  <si>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</si>
  <si>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</si>
  <si>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</si>
  <si>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</si>
  <si>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</si>
  <si>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</si>
  <si>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</si>
  <si>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</si>
  <si>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</si>
  <si>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</si>
  <si>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</si>
  <si>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</si>
  <si>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</si>
  <si>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</si>
  <si>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</si>
  <si>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</si>
  <si>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</si>
  <si>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</si>
  <si>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農業作業基金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</si>
  <si>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</si>
  <si>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</si>
  <si>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</si>
  <si>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</si>
  <si>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</si>
  <si>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</si>
  <si>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</si>
  <si>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</si>
  <si>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</si>
  <si>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</si>
  <si>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</si>
  <si>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</si>
  <si>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</si>
  <si>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</si>
  <si>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</si>
  <si>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註：本表「銷貨成本」及「其他業務外費用」科目配合財務會計準則第10號「存貨之會計處理準則」規定，修正部分四級科
     目，爰其法定預算數隨同重分類調整，分別增列及減列945,000元。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</si>
</sst>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1"/>
      <color indexed="12"/>
      <name val="Times New Roman"/>
      <family val="1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b/>
      <sz val="9"/>
      <color indexed="12"/>
      <name val="華康粗明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sz val="10"/>
      <color indexed="12"/>
      <name val="Times New Roman"/>
      <family val="1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83" fontId="46" fillId="0" borderId="0" xfId="0" applyNumberFormat="1" applyFont="1" applyAlignment="1" applyProtection="1">
      <alignment horizontal="centerContinuous" vertical="center"/>
      <protection/>
    </xf>
    <xf numFmtId="184" fontId="46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>
      <alignment horizontal="right"/>
    </xf>
    <xf numFmtId="0" fontId="48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6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0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2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5" fillId="3" borderId="12" xfId="0" applyFont="1" applyFill="1" applyBorder="1" applyAlignment="1" applyProtection="1" quotePrefix="1">
      <alignment horizontal="distributed" vertical="center"/>
      <protection/>
    </xf>
    <xf numFmtId="190" fontId="56" fillId="0" borderId="12" xfId="0" applyNumberFormat="1" applyFont="1" applyBorder="1" applyAlignment="1" applyProtection="1">
      <alignment horizontal="right" vertical="center"/>
      <protection locked="0"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4" fillId="3" borderId="12" xfId="0" applyFont="1" applyFill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2" fillId="0" borderId="0" xfId="0" applyFont="1" applyAlignment="1">
      <alignment/>
    </xf>
    <xf numFmtId="0" fontId="61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60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7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68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68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9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distributed" vertical="center" wrapText="1"/>
      <protection/>
    </xf>
    <xf numFmtId="0" fontId="68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68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68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70" fillId="0" borderId="16" xfId="0" applyNumberFormat="1" applyFont="1" applyBorder="1" applyAlignment="1" applyProtection="1">
      <alignment vertical="center"/>
      <protection/>
    </xf>
    <xf numFmtId="190" fontId="70" fillId="0" borderId="16" xfId="0" applyNumberFormat="1" applyFont="1" applyBorder="1" applyAlignment="1" applyProtection="1">
      <alignment vertical="center"/>
      <protection/>
    </xf>
    <xf numFmtId="200" fontId="70" fillId="0" borderId="16" xfId="0" applyNumberFormat="1" applyFont="1" applyBorder="1" applyAlignment="1" applyProtection="1">
      <alignment vertical="center"/>
      <protection/>
    </xf>
    <xf numFmtId="0" fontId="71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3" fillId="0" borderId="0" xfId="21" applyFont="1" applyAlignment="1" applyProtection="1">
      <alignment horizontal="center"/>
      <protection/>
    </xf>
    <xf numFmtId="177" fontId="73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/>
    </xf>
    <xf numFmtId="191" fontId="70" fillId="0" borderId="14" xfId="0" applyNumberFormat="1" applyFont="1" applyBorder="1" applyAlignment="1" applyProtection="1">
      <alignment horizontal="right" vertical="center"/>
      <protection/>
    </xf>
    <xf numFmtId="207" fontId="70" fillId="0" borderId="12" xfId="0" applyNumberFormat="1" applyFont="1" applyBorder="1" applyAlignment="1" applyProtection="1">
      <alignment horizontal="right" vertical="center"/>
      <protection/>
    </xf>
    <xf numFmtId="191" fontId="70" fillId="0" borderId="12" xfId="0" applyNumberFormat="1" applyFont="1" applyBorder="1" applyAlignment="1" applyProtection="1">
      <alignment horizontal="right" vertical="center"/>
      <protection/>
    </xf>
    <xf numFmtId="192" fontId="70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/>
    </xf>
    <xf numFmtId="207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 locked="0"/>
    </xf>
    <xf numFmtId="191" fontId="45" fillId="0" borderId="14" xfId="0" applyNumberFormat="1" applyFont="1" applyBorder="1" applyAlignment="1" applyProtection="1">
      <alignment horizontal="right" vertical="center"/>
      <protection locked="0"/>
    </xf>
    <xf numFmtId="192" fontId="45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190" fontId="75" fillId="0" borderId="12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6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4" fillId="0" borderId="16" xfId="0" applyNumberFormat="1" applyFont="1" applyBorder="1" applyAlignment="1" applyProtection="1">
      <alignment vertical="center"/>
      <protection/>
    </xf>
    <xf numFmtId="191" fontId="64" fillId="0" borderId="19" xfId="0" applyNumberFormat="1" applyFont="1" applyBorder="1" applyAlignment="1" applyProtection="1">
      <alignment vertical="center"/>
      <protection/>
    </xf>
    <xf numFmtId="207" fontId="64" fillId="0" borderId="16" xfId="0" applyNumberFormat="1" applyFont="1" applyBorder="1" applyAlignment="1" applyProtection="1">
      <alignment vertical="center"/>
      <protection/>
    </xf>
    <xf numFmtId="191" fontId="64" fillId="0" borderId="16" xfId="0" applyNumberFormat="1" applyFont="1" applyBorder="1" applyAlignment="1" applyProtection="1">
      <alignment vertical="center"/>
      <protection/>
    </xf>
    <xf numFmtId="192" fontId="64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6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8" fillId="0" borderId="0" xfId="19" applyFont="1" applyAlignment="1" applyProtection="1">
      <alignment vertical="center"/>
      <protection/>
    </xf>
    <xf numFmtId="195" fontId="45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6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horizontal="centerContinuous" vertical="center"/>
      <protection/>
    </xf>
    <xf numFmtId="195" fontId="79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horizontal="right" vertical="center"/>
      <protection/>
    </xf>
    <xf numFmtId="195" fontId="73" fillId="0" borderId="0" xfId="19" applyFont="1" applyAlignment="1" applyProtection="1">
      <alignment horizontal="right"/>
      <protection/>
    </xf>
    <xf numFmtId="195" fontId="73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6" fillId="0" borderId="0" xfId="19" applyFont="1" applyAlignment="1" applyProtection="1" quotePrefix="1">
      <alignment horizontal="right" vertical="center"/>
      <protection/>
    </xf>
    <xf numFmtId="195" fontId="66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80" fillId="0" borderId="0" xfId="19" applyFont="1" applyBorder="1" applyAlignment="1" applyProtection="1">
      <alignment vertical="center"/>
      <protection/>
    </xf>
    <xf numFmtId="195" fontId="72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7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190" fontId="56" fillId="0" borderId="12" xfId="19" applyNumberFormat="1" applyFont="1" applyBorder="1" applyAlignment="1" applyProtection="1">
      <alignment horizontal="right" vertical="center"/>
      <protection locked="0"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7" fillId="0" borderId="0" xfId="19" applyNumberFormat="1" applyFont="1" applyBorder="1" applyAlignment="1" applyProtection="1" quotePrefix="1">
      <alignment horizontal="left" vertical="center"/>
      <protection/>
    </xf>
    <xf numFmtId="49" fontId="81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6" fillId="0" borderId="0" xfId="19" applyNumberFormat="1" applyFont="1" applyBorder="1" applyAlignment="1" applyProtection="1" quotePrefix="1">
      <alignment horizontal="left" vertical="center"/>
      <protection/>
    </xf>
    <xf numFmtId="49" fontId="82" fillId="0" borderId="0" xfId="19" applyNumberFormat="1" applyFont="1" applyBorder="1" applyAlignment="1" applyProtection="1" quotePrefix="1">
      <alignment horizontal="distributed" vertical="center"/>
      <protection/>
    </xf>
    <xf numFmtId="49" fontId="76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60" fillId="0" borderId="2" xfId="19" applyFont="1" applyBorder="1" applyAlignment="1" applyProtection="1">
      <alignment horizontal="left" vertical="center" wrapText="1"/>
      <protection/>
    </xf>
    <xf numFmtId="195" fontId="53" fillId="0" borderId="0" xfId="19" applyFont="1">
      <alignment/>
      <protection/>
    </xf>
    <xf numFmtId="195" fontId="42" fillId="0" borderId="0" xfId="19" applyFont="1">
      <alignment/>
      <protection/>
    </xf>
    <xf numFmtId="195" fontId="83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3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55"/>
  <sheetViews>
    <sheetView showGridLines="0"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465" customWidth="1"/>
    <col min="2" max="2" width="2.875" style="466" customWidth="1"/>
    <col min="3" max="3" width="18.375" style="470" customWidth="1"/>
    <col min="4" max="4" width="1.75390625" style="471" customWidth="1"/>
    <col min="5" max="5" width="21.625" style="469" customWidth="1"/>
    <col min="6" max="6" width="10.625" style="469" customWidth="1"/>
    <col min="7" max="7" width="21.625" style="469" customWidth="1"/>
    <col min="8" max="8" width="10.625" style="469" customWidth="1"/>
    <col min="9" max="10" width="22.625" style="469" customWidth="1"/>
    <col min="11" max="11" width="11.625" style="469" customWidth="1"/>
    <col min="12" max="12" width="22.625" style="469" customWidth="1"/>
    <col min="13" max="13" width="11.625" style="469" customWidth="1"/>
    <col min="14" max="16384" width="8.75390625" style="469" customWidth="1"/>
  </cols>
  <sheetData>
    <row r="1" spans="1:4" s="384" customFormat="1" ht="18" customHeight="1">
      <c r="A1" s="380"/>
      <c r="B1" s="381"/>
      <c r="C1" s="382"/>
      <c r="D1" s="383"/>
    </row>
    <row r="2" spans="1:9" s="387" customFormat="1" ht="36" customHeight="1">
      <c r="A2" s="385" t="s">
        <v>228</v>
      </c>
      <c r="B2" s="385"/>
      <c r="C2" s="385"/>
      <c r="D2" s="385"/>
      <c r="E2" s="385"/>
      <c r="F2" s="385"/>
      <c r="G2" s="385"/>
      <c r="H2" s="385"/>
      <c r="I2" s="386" t="s">
        <v>229</v>
      </c>
    </row>
    <row r="3" spans="1:9" s="389" customFormat="1" ht="18" customHeight="1">
      <c r="A3" s="388"/>
      <c r="B3" s="388"/>
      <c r="C3" s="388"/>
      <c r="D3" s="388"/>
      <c r="G3" s="390"/>
      <c r="H3" s="391"/>
      <c r="I3" s="392"/>
    </row>
    <row r="4" spans="3:13" s="393" customFormat="1" ht="32.25" customHeight="1" thickBot="1">
      <c r="C4" s="394"/>
      <c r="D4" s="395"/>
      <c r="F4" s="396"/>
      <c r="G4" s="397"/>
      <c r="H4" s="398" t="s">
        <v>201</v>
      </c>
      <c r="I4" s="399" t="s">
        <v>230</v>
      </c>
      <c r="J4" s="396"/>
      <c r="M4" s="400" t="s">
        <v>126</v>
      </c>
    </row>
    <row r="5" spans="1:13" s="393" customFormat="1" ht="36" customHeight="1">
      <c r="A5" s="401" t="s">
        <v>231</v>
      </c>
      <c r="B5" s="401"/>
      <c r="C5" s="401"/>
      <c r="D5" s="402"/>
      <c r="E5" s="403" t="s">
        <v>127</v>
      </c>
      <c r="F5" s="404" t="s">
        <v>4</v>
      </c>
      <c r="G5" s="403" t="s">
        <v>202</v>
      </c>
      <c r="H5" s="405" t="s">
        <v>4</v>
      </c>
      <c r="I5" s="403" t="s">
        <v>232</v>
      </c>
      <c r="J5" s="403" t="s">
        <v>203</v>
      </c>
      <c r="K5" s="404" t="s">
        <v>4</v>
      </c>
      <c r="L5" s="406" t="s">
        <v>204</v>
      </c>
      <c r="M5" s="407" t="s">
        <v>4</v>
      </c>
    </row>
    <row r="6" spans="1:13" s="416" customFormat="1" ht="6" customHeight="1">
      <c r="A6" s="408"/>
      <c r="B6" s="409"/>
      <c r="C6" s="410"/>
      <c r="D6" s="411"/>
      <c r="E6" s="412"/>
      <c r="F6" s="413"/>
      <c r="G6" s="412"/>
      <c r="H6" s="414"/>
      <c r="I6" s="412"/>
      <c r="J6" s="412"/>
      <c r="K6" s="413"/>
      <c r="L6" s="412"/>
      <c r="M6" s="415"/>
    </row>
    <row r="7" spans="1:13" s="423" customFormat="1" ht="17.25" customHeight="1">
      <c r="A7" s="417" t="s">
        <v>233</v>
      </c>
      <c r="B7" s="417"/>
      <c r="C7" s="417"/>
      <c r="D7" s="418"/>
      <c r="E7" s="419">
        <f>SUM(E9:E17)</f>
        <v>241343000</v>
      </c>
      <c r="F7" s="419">
        <f>IF(E$7=0,0,E7/E$7*100)</f>
        <v>100</v>
      </c>
      <c r="G7" s="419">
        <f>SUM(G9:G17)</f>
        <v>199244810</v>
      </c>
      <c r="H7" s="420">
        <f>IF(G$7=0,0,G7/G$7*100)</f>
        <v>100</v>
      </c>
      <c r="I7" s="421">
        <f>SUM(I9:I17)</f>
        <v>0</v>
      </c>
      <c r="J7" s="419">
        <f>SUM(J9:J17)</f>
        <v>199244810</v>
      </c>
      <c r="K7" s="419">
        <f>IF(J$7=0,0,J7/J$7*100)</f>
        <v>100</v>
      </c>
      <c r="L7" s="421">
        <f>SUM(L9:L17)</f>
        <v>-42098190</v>
      </c>
      <c r="M7" s="422">
        <f>ABS(IF(E7=0,0,(L7/E7)*100))</f>
        <v>17.44</v>
      </c>
    </row>
    <row r="8" spans="1:13" s="381" customFormat="1" ht="6" customHeight="1">
      <c r="A8" s="424"/>
      <c r="B8" s="425"/>
      <c r="C8" s="426"/>
      <c r="D8" s="427"/>
      <c r="E8" s="428"/>
      <c r="F8" s="428"/>
      <c r="G8" s="428"/>
      <c r="H8" s="429"/>
      <c r="I8" s="430"/>
      <c r="J8" s="428"/>
      <c r="K8" s="428"/>
      <c r="L8" s="430"/>
      <c r="M8" s="431"/>
    </row>
    <row r="9" spans="1:13" s="381" customFormat="1" ht="17.25" customHeight="1">
      <c r="A9" s="424"/>
      <c r="B9" s="432" t="s">
        <v>205</v>
      </c>
      <c r="C9" s="433"/>
      <c r="D9" s="427"/>
      <c r="E9" s="434"/>
      <c r="F9" s="428">
        <f aca="true" t="shared" si="0" ref="F9:F17">IF(E$7=0,0,E9/E$7*100)</f>
        <v>0</v>
      </c>
      <c r="G9" s="434"/>
      <c r="H9" s="429">
        <f aca="true" t="shared" si="1" ref="H9:H17">IF(G$7=0,0,G9/G$7*100)</f>
        <v>0</v>
      </c>
      <c r="I9" s="435"/>
      <c r="J9" s="428">
        <f aca="true" t="shared" si="2" ref="J9:J17">G9+I9</f>
        <v>0</v>
      </c>
      <c r="K9" s="428">
        <f aca="true" t="shared" si="3" ref="K9:K17">IF(J$7=0,0,J9/J$7*100)</f>
        <v>0</v>
      </c>
      <c r="L9" s="430">
        <f aca="true" t="shared" si="4" ref="L9:L17">J9-E9</f>
        <v>0</v>
      </c>
      <c r="M9" s="436">
        <f aca="true" t="shared" si="5" ref="M9:M17">ABS(IF(E9=0,0,(L9/E9)*100))</f>
        <v>0</v>
      </c>
    </row>
    <row r="10" spans="1:13" s="381" customFormat="1" ht="17.25" customHeight="1">
      <c r="A10" s="424"/>
      <c r="B10" s="432" t="s">
        <v>206</v>
      </c>
      <c r="C10" s="433"/>
      <c r="D10" s="427"/>
      <c r="E10" s="434">
        <v>210516000</v>
      </c>
      <c r="F10" s="428">
        <f t="shared" si="0"/>
        <v>87.23</v>
      </c>
      <c r="G10" s="434">
        <v>169832829</v>
      </c>
      <c r="H10" s="429">
        <f t="shared" si="1"/>
        <v>85.24</v>
      </c>
      <c r="I10" s="435"/>
      <c r="J10" s="428">
        <f t="shared" si="2"/>
        <v>169832829</v>
      </c>
      <c r="K10" s="428">
        <f t="shared" si="3"/>
        <v>85.24</v>
      </c>
      <c r="L10" s="430">
        <f t="shared" si="4"/>
        <v>-40683171</v>
      </c>
      <c r="M10" s="436">
        <f t="shared" si="5"/>
        <v>19.33</v>
      </c>
    </row>
    <row r="11" spans="1:13" s="381" customFormat="1" ht="17.25" customHeight="1">
      <c r="A11" s="424"/>
      <c r="B11" s="432" t="s">
        <v>207</v>
      </c>
      <c r="C11" s="433"/>
      <c r="D11" s="427"/>
      <c r="E11" s="434"/>
      <c r="F11" s="428">
        <f t="shared" si="0"/>
        <v>0</v>
      </c>
      <c r="G11" s="434"/>
      <c r="H11" s="429">
        <f t="shared" si="1"/>
        <v>0</v>
      </c>
      <c r="I11" s="435"/>
      <c r="J11" s="428">
        <f t="shared" si="2"/>
        <v>0</v>
      </c>
      <c r="K11" s="428">
        <f t="shared" si="3"/>
        <v>0</v>
      </c>
      <c r="L11" s="430">
        <f t="shared" si="4"/>
        <v>0</v>
      </c>
      <c r="M11" s="436">
        <f t="shared" si="5"/>
        <v>0</v>
      </c>
    </row>
    <row r="12" spans="1:13" s="381" customFormat="1" ht="17.25" customHeight="1">
      <c r="A12" s="424"/>
      <c r="B12" s="432" t="s">
        <v>208</v>
      </c>
      <c r="C12" s="433"/>
      <c r="D12" s="427"/>
      <c r="E12" s="434"/>
      <c r="F12" s="428">
        <f t="shared" si="0"/>
        <v>0</v>
      </c>
      <c r="G12" s="434"/>
      <c r="H12" s="429">
        <f t="shared" si="1"/>
        <v>0</v>
      </c>
      <c r="I12" s="435"/>
      <c r="J12" s="428">
        <f t="shared" si="2"/>
        <v>0</v>
      </c>
      <c r="K12" s="428">
        <f t="shared" si="3"/>
        <v>0</v>
      </c>
      <c r="L12" s="430">
        <f t="shared" si="4"/>
        <v>0</v>
      </c>
      <c r="M12" s="436">
        <f t="shared" si="5"/>
        <v>0</v>
      </c>
    </row>
    <row r="13" spans="1:13" s="381" customFormat="1" ht="17.25" customHeight="1">
      <c r="A13" s="424"/>
      <c r="B13" s="432" t="s">
        <v>209</v>
      </c>
      <c r="C13" s="433"/>
      <c r="D13" s="427"/>
      <c r="E13" s="434"/>
      <c r="F13" s="428">
        <f t="shared" si="0"/>
        <v>0</v>
      </c>
      <c r="G13" s="434"/>
      <c r="H13" s="429">
        <f t="shared" si="1"/>
        <v>0</v>
      </c>
      <c r="I13" s="435"/>
      <c r="J13" s="428">
        <f t="shared" si="2"/>
        <v>0</v>
      </c>
      <c r="K13" s="428">
        <f t="shared" si="3"/>
        <v>0</v>
      </c>
      <c r="L13" s="430">
        <f t="shared" si="4"/>
        <v>0</v>
      </c>
      <c r="M13" s="436">
        <f t="shared" si="5"/>
        <v>0</v>
      </c>
    </row>
    <row r="14" spans="1:13" s="381" customFormat="1" ht="17.25" customHeight="1">
      <c r="A14" s="424"/>
      <c r="B14" s="432" t="s">
        <v>210</v>
      </c>
      <c r="C14" s="433"/>
      <c r="D14" s="427"/>
      <c r="E14" s="434"/>
      <c r="F14" s="428">
        <f t="shared" si="0"/>
        <v>0</v>
      </c>
      <c r="G14" s="434"/>
      <c r="H14" s="429">
        <f t="shared" si="1"/>
        <v>0</v>
      </c>
      <c r="I14" s="435"/>
      <c r="J14" s="428">
        <f t="shared" si="2"/>
        <v>0</v>
      </c>
      <c r="K14" s="428">
        <f t="shared" si="3"/>
        <v>0</v>
      </c>
      <c r="L14" s="430">
        <f t="shared" si="4"/>
        <v>0</v>
      </c>
      <c r="M14" s="436">
        <f t="shared" si="5"/>
        <v>0</v>
      </c>
    </row>
    <row r="15" spans="1:13" s="381" customFormat="1" ht="17.25" customHeight="1">
      <c r="A15" s="424"/>
      <c r="B15" s="432" t="s">
        <v>211</v>
      </c>
      <c r="C15" s="433"/>
      <c r="D15" s="427"/>
      <c r="E15" s="434"/>
      <c r="F15" s="428">
        <f t="shared" si="0"/>
        <v>0</v>
      </c>
      <c r="G15" s="434"/>
      <c r="H15" s="429">
        <f t="shared" si="1"/>
        <v>0</v>
      </c>
      <c r="I15" s="435"/>
      <c r="J15" s="428">
        <f t="shared" si="2"/>
        <v>0</v>
      </c>
      <c r="K15" s="428">
        <f t="shared" si="3"/>
        <v>0</v>
      </c>
      <c r="L15" s="430">
        <f t="shared" si="4"/>
        <v>0</v>
      </c>
      <c r="M15" s="436">
        <f t="shared" si="5"/>
        <v>0</v>
      </c>
    </row>
    <row r="16" spans="1:13" s="381" customFormat="1" ht="17.25" customHeight="1">
      <c r="A16" s="424"/>
      <c r="B16" s="432" t="s">
        <v>234</v>
      </c>
      <c r="C16" s="433"/>
      <c r="D16" s="427"/>
      <c r="E16" s="434"/>
      <c r="F16" s="428">
        <f t="shared" si="0"/>
        <v>0</v>
      </c>
      <c r="G16" s="434"/>
      <c r="H16" s="429">
        <f t="shared" si="1"/>
        <v>0</v>
      </c>
      <c r="I16" s="435"/>
      <c r="J16" s="428">
        <f t="shared" si="2"/>
        <v>0</v>
      </c>
      <c r="K16" s="428">
        <f t="shared" si="3"/>
        <v>0</v>
      </c>
      <c r="L16" s="430">
        <f t="shared" si="4"/>
        <v>0</v>
      </c>
      <c r="M16" s="436">
        <f t="shared" si="5"/>
        <v>0</v>
      </c>
    </row>
    <row r="17" spans="1:13" s="381" customFormat="1" ht="17.25" customHeight="1">
      <c r="A17" s="424"/>
      <c r="B17" s="432" t="s">
        <v>212</v>
      </c>
      <c r="C17" s="433"/>
      <c r="D17" s="427"/>
      <c r="E17" s="434">
        <v>30827000</v>
      </c>
      <c r="F17" s="428">
        <f t="shared" si="0"/>
        <v>12.77</v>
      </c>
      <c r="G17" s="434">
        <v>29411981</v>
      </c>
      <c r="H17" s="429">
        <f t="shared" si="1"/>
        <v>14.76</v>
      </c>
      <c r="I17" s="435"/>
      <c r="J17" s="428">
        <f t="shared" si="2"/>
        <v>29411981</v>
      </c>
      <c r="K17" s="428">
        <f t="shared" si="3"/>
        <v>14.76</v>
      </c>
      <c r="L17" s="430">
        <f t="shared" si="4"/>
        <v>-1415019</v>
      </c>
      <c r="M17" s="436">
        <f t="shared" si="5"/>
        <v>4.59</v>
      </c>
    </row>
    <row r="18" spans="1:13" s="381" customFormat="1" ht="6" customHeight="1">
      <c r="A18" s="424"/>
      <c r="B18" s="437"/>
      <c r="C18" s="438"/>
      <c r="D18" s="427"/>
      <c r="E18" s="428"/>
      <c r="F18" s="428"/>
      <c r="G18" s="428"/>
      <c r="H18" s="429"/>
      <c r="I18" s="430"/>
      <c r="J18" s="428"/>
      <c r="K18" s="428"/>
      <c r="L18" s="430"/>
      <c r="M18" s="431"/>
    </row>
    <row r="19" spans="1:13" s="423" customFormat="1" ht="17.25" customHeight="1">
      <c r="A19" s="417" t="s">
        <v>235</v>
      </c>
      <c r="B19" s="417"/>
      <c r="C19" s="417"/>
      <c r="D19" s="418"/>
      <c r="E19" s="419">
        <f>SUM(E21:E32)</f>
        <v>233944000</v>
      </c>
      <c r="F19" s="419">
        <f>IF(E$7=0,0,E19/E$7*100)</f>
        <v>96.93</v>
      </c>
      <c r="G19" s="419">
        <f>SUM(G21:G32)</f>
        <v>193848475</v>
      </c>
      <c r="H19" s="420">
        <f>IF(G$7=0,0,G19/G$7*100)</f>
        <v>97.29</v>
      </c>
      <c r="I19" s="421">
        <f>SUM(I21:I32)</f>
        <v>0</v>
      </c>
      <c r="J19" s="419">
        <f>SUM(J21:J32)</f>
        <v>193848475</v>
      </c>
      <c r="K19" s="419">
        <f>IF(J$7=0,0,J19/J$7*100)</f>
        <v>97.29</v>
      </c>
      <c r="L19" s="421">
        <f>SUM(L21:L32)</f>
        <v>-40095525</v>
      </c>
      <c r="M19" s="422">
        <f>ABS(IF(E19=0,0,(L19/E19)*100))</f>
        <v>17.14</v>
      </c>
    </row>
    <row r="20" spans="1:13" s="381" customFormat="1" ht="6" customHeight="1">
      <c r="A20" s="424"/>
      <c r="B20" s="425"/>
      <c r="C20" s="426"/>
      <c r="D20" s="427"/>
      <c r="E20" s="428"/>
      <c r="F20" s="428"/>
      <c r="G20" s="428"/>
      <c r="H20" s="429"/>
      <c r="I20" s="430"/>
      <c r="J20" s="428"/>
      <c r="K20" s="428"/>
      <c r="L20" s="430"/>
      <c r="M20" s="431"/>
    </row>
    <row r="21" spans="1:13" s="381" customFormat="1" ht="17.25" customHeight="1">
      <c r="A21" s="424"/>
      <c r="B21" s="432" t="s">
        <v>213</v>
      </c>
      <c r="C21" s="433"/>
      <c r="D21" s="427"/>
      <c r="E21" s="434"/>
      <c r="F21" s="428">
        <f aca="true" t="shared" si="6" ref="F21:F32">IF(E$7=0,0,E21/E$7*100)</f>
        <v>0</v>
      </c>
      <c r="G21" s="434"/>
      <c r="H21" s="429">
        <f aca="true" t="shared" si="7" ref="H21:H32">IF(G$7=0,0,G21/G$7*100)</f>
        <v>0</v>
      </c>
      <c r="I21" s="435"/>
      <c r="J21" s="428">
        <f aca="true" t="shared" si="8" ref="J21:J32">G21+I21</f>
        <v>0</v>
      </c>
      <c r="K21" s="428">
        <f aca="true" t="shared" si="9" ref="K21:K32">IF(J$7=0,0,J21/J$7*100)</f>
        <v>0</v>
      </c>
      <c r="L21" s="430">
        <f aca="true" t="shared" si="10" ref="L21:L32">J21-E21</f>
        <v>0</v>
      </c>
      <c r="M21" s="436">
        <f aca="true" t="shared" si="11" ref="M21:M32">ABS(IF(E21=0,0,(L21/E21)*100))</f>
        <v>0</v>
      </c>
    </row>
    <row r="22" spans="1:13" s="381" customFormat="1" ht="17.25" customHeight="1">
      <c r="A22" s="424"/>
      <c r="B22" s="432" t="s">
        <v>214</v>
      </c>
      <c r="C22" s="433"/>
      <c r="D22" s="427"/>
      <c r="E22" s="439">
        <f>178513000+945000</f>
        <v>179458000</v>
      </c>
      <c r="F22" s="428">
        <f t="shared" si="6"/>
        <v>74.36</v>
      </c>
      <c r="G22" s="439">
        <v>149309714</v>
      </c>
      <c r="H22" s="429">
        <f t="shared" si="7"/>
        <v>74.94</v>
      </c>
      <c r="I22" s="435"/>
      <c r="J22" s="428">
        <f t="shared" si="8"/>
        <v>149309714</v>
      </c>
      <c r="K22" s="428">
        <f t="shared" si="9"/>
        <v>74.94</v>
      </c>
      <c r="L22" s="430">
        <f t="shared" si="10"/>
        <v>-30148286</v>
      </c>
      <c r="M22" s="436">
        <f t="shared" si="11"/>
        <v>16.8</v>
      </c>
    </row>
    <row r="23" spans="1:13" s="381" customFormat="1" ht="17.25" customHeight="1">
      <c r="A23" s="424"/>
      <c r="B23" s="432" t="s">
        <v>215</v>
      </c>
      <c r="C23" s="433"/>
      <c r="D23" s="427"/>
      <c r="E23" s="434"/>
      <c r="F23" s="428">
        <f t="shared" si="6"/>
        <v>0</v>
      </c>
      <c r="G23" s="434"/>
      <c r="H23" s="429">
        <f t="shared" si="7"/>
        <v>0</v>
      </c>
      <c r="I23" s="435"/>
      <c r="J23" s="428">
        <f t="shared" si="8"/>
        <v>0</v>
      </c>
      <c r="K23" s="428">
        <f t="shared" si="9"/>
        <v>0</v>
      </c>
      <c r="L23" s="430">
        <f t="shared" si="10"/>
        <v>0</v>
      </c>
      <c r="M23" s="436">
        <f t="shared" si="11"/>
        <v>0</v>
      </c>
    </row>
    <row r="24" spans="1:13" s="381" customFormat="1" ht="17.25" customHeight="1">
      <c r="A24" s="424"/>
      <c r="B24" s="432" t="s">
        <v>216</v>
      </c>
      <c r="C24" s="433"/>
      <c r="D24" s="427"/>
      <c r="E24" s="434"/>
      <c r="F24" s="428">
        <f t="shared" si="6"/>
        <v>0</v>
      </c>
      <c r="G24" s="434"/>
      <c r="H24" s="429">
        <f t="shared" si="7"/>
        <v>0</v>
      </c>
      <c r="I24" s="435"/>
      <c r="J24" s="428">
        <f t="shared" si="8"/>
        <v>0</v>
      </c>
      <c r="K24" s="428">
        <f t="shared" si="9"/>
        <v>0</v>
      </c>
      <c r="L24" s="430">
        <f t="shared" si="10"/>
        <v>0</v>
      </c>
      <c r="M24" s="436">
        <f t="shared" si="11"/>
        <v>0</v>
      </c>
    </row>
    <row r="25" spans="1:13" s="381" customFormat="1" ht="17.25" customHeight="1">
      <c r="A25" s="424"/>
      <c r="B25" s="432" t="s">
        <v>217</v>
      </c>
      <c r="C25" s="433"/>
      <c r="D25" s="427"/>
      <c r="E25" s="434"/>
      <c r="F25" s="428">
        <f t="shared" si="6"/>
        <v>0</v>
      </c>
      <c r="G25" s="434"/>
      <c r="H25" s="429">
        <f t="shared" si="7"/>
        <v>0</v>
      </c>
      <c r="I25" s="435"/>
      <c r="J25" s="428">
        <f t="shared" si="8"/>
        <v>0</v>
      </c>
      <c r="K25" s="428">
        <f t="shared" si="9"/>
        <v>0</v>
      </c>
      <c r="L25" s="430">
        <f t="shared" si="10"/>
        <v>0</v>
      </c>
      <c r="M25" s="436">
        <f t="shared" si="11"/>
        <v>0</v>
      </c>
    </row>
    <row r="26" spans="1:13" s="381" customFormat="1" ht="17.25" customHeight="1">
      <c r="A26" s="424"/>
      <c r="B26" s="432" t="s">
        <v>218</v>
      </c>
      <c r="C26" s="433"/>
      <c r="D26" s="427"/>
      <c r="E26" s="434"/>
      <c r="F26" s="428">
        <f t="shared" si="6"/>
        <v>0</v>
      </c>
      <c r="G26" s="434"/>
      <c r="H26" s="429">
        <f t="shared" si="7"/>
        <v>0</v>
      </c>
      <c r="I26" s="435"/>
      <c r="J26" s="428">
        <f t="shared" si="8"/>
        <v>0</v>
      </c>
      <c r="K26" s="428">
        <f t="shared" si="9"/>
        <v>0</v>
      </c>
      <c r="L26" s="430">
        <f t="shared" si="10"/>
        <v>0</v>
      </c>
      <c r="M26" s="436">
        <f t="shared" si="11"/>
        <v>0</v>
      </c>
    </row>
    <row r="27" spans="1:13" s="381" customFormat="1" ht="17.25" customHeight="1">
      <c r="A27" s="424"/>
      <c r="B27" s="432" t="s">
        <v>236</v>
      </c>
      <c r="C27" s="433"/>
      <c r="D27" s="427"/>
      <c r="E27" s="434"/>
      <c r="F27" s="428">
        <f t="shared" si="6"/>
        <v>0</v>
      </c>
      <c r="G27" s="434"/>
      <c r="H27" s="429">
        <f t="shared" si="7"/>
        <v>0</v>
      </c>
      <c r="I27" s="435"/>
      <c r="J27" s="428">
        <f t="shared" si="8"/>
        <v>0</v>
      </c>
      <c r="K27" s="428">
        <f t="shared" si="9"/>
        <v>0</v>
      </c>
      <c r="L27" s="430">
        <f t="shared" si="10"/>
        <v>0</v>
      </c>
      <c r="M27" s="436">
        <f t="shared" si="11"/>
        <v>0</v>
      </c>
    </row>
    <row r="28" spans="1:13" s="381" customFormat="1" ht="17.25" customHeight="1">
      <c r="A28" s="424"/>
      <c r="B28" s="432" t="s">
        <v>219</v>
      </c>
      <c r="C28" s="433"/>
      <c r="D28" s="427"/>
      <c r="E28" s="434">
        <v>23474000</v>
      </c>
      <c r="F28" s="428">
        <f t="shared" si="6"/>
        <v>9.73</v>
      </c>
      <c r="G28" s="434">
        <v>21160064</v>
      </c>
      <c r="H28" s="429">
        <f t="shared" si="7"/>
        <v>10.62</v>
      </c>
      <c r="I28" s="435"/>
      <c r="J28" s="428">
        <f t="shared" si="8"/>
        <v>21160064</v>
      </c>
      <c r="K28" s="428">
        <f t="shared" si="9"/>
        <v>10.62</v>
      </c>
      <c r="L28" s="430">
        <f t="shared" si="10"/>
        <v>-2313936</v>
      </c>
      <c r="M28" s="436">
        <f t="shared" si="11"/>
        <v>9.86</v>
      </c>
    </row>
    <row r="29" spans="1:13" s="381" customFormat="1" ht="17.25" customHeight="1">
      <c r="A29" s="424"/>
      <c r="B29" s="432" t="s">
        <v>220</v>
      </c>
      <c r="C29" s="433"/>
      <c r="D29" s="427"/>
      <c r="E29" s="434">
        <v>22362000</v>
      </c>
      <c r="F29" s="428">
        <f t="shared" si="6"/>
        <v>9.27</v>
      </c>
      <c r="G29" s="434">
        <v>15877088</v>
      </c>
      <c r="H29" s="429">
        <f t="shared" si="7"/>
        <v>7.97</v>
      </c>
      <c r="I29" s="435"/>
      <c r="J29" s="428">
        <f t="shared" si="8"/>
        <v>15877088</v>
      </c>
      <c r="K29" s="428">
        <f t="shared" si="9"/>
        <v>7.97</v>
      </c>
      <c r="L29" s="430">
        <f t="shared" si="10"/>
        <v>-6484912</v>
      </c>
      <c r="M29" s="436">
        <f t="shared" si="11"/>
        <v>29</v>
      </c>
    </row>
    <row r="30" spans="1:13" s="381" customFormat="1" ht="17.25" customHeight="1">
      <c r="A30" s="424"/>
      <c r="B30" s="432" t="s">
        <v>221</v>
      </c>
      <c r="C30" s="433"/>
      <c r="D30" s="427"/>
      <c r="E30" s="434">
        <v>8650000</v>
      </c>
      <c r="F30" s="428">
        <f t="shared" si="6"/>
        <v>3.58</v>
      </c>
      <c r="G30" s="434">
        <v>7501609</v>
      </c>
      <c r="H30" s="429">
        <f t="shared" si="7"/>
        <v>3.77</v>
      </c>
      <c r="I30" s="435"/>
      <c r="J30" s="428">
        <f t="shared" si="8"/>
        <v>7501609</v>
      </c>
      <c r="K30" s="428">
        <f t="shared" si="9"/>
        <v>3.77</v>
      </c>
      <c r="L30" s="430">
        <f t="shared" si="10"/>
        <v>-1148391</v>
      </c>
      <c r="M30" s="436">
        <f t="shared" si="11"/>
        <v>13.28</v>
      </c>
    </row>
    <row r="31" spans="1:13" s="381" customFormat="1" ht="17.25" customHeight="1">
      <c r="A31" s="424"/>
      <c r="B31" s="432" t="s">
        <v>222</v>
      </c>
      <c r="C31" s="433"/>
      <c r="D31" s="427"/>
      <c r="E31" s="434"/>
      <c r="F31" s="428">
        <f t="shared" si="6"/>
        <v>0</v>
      </c>
      <c r="G31" s="434"/>
      <c r="H31" s="429">
        <f t="shared" si="7"/>
        <v>0</v>
      </c>
      <c r="I31" s="435"/>
      <c r="J31" s="428">
        <f t="shared" si="8"/>
        <v>0</v>
      </c>
      <c r="K31" s="428">
        <f t="shared" si="9"/>
        <v>0</v>
      </c>
      <c r="L31" s="430">
        <f t="shared" si="10"/>
        <v>0</v>
      </c>
      <c r="M31" s="436">
        <f t="shared" si="11"/>
        <v>0</v>
      </c>
    </row>
    <row r="32" spans="1:13" s="381" customFormat="1" ht="17.25" customHeight="1">
      <c r="A32" s="424"/>
      <c r="B32" s="432" t="s">
        <v>223</v>
      </c>
      <c r="C32" s="433"/>
      <c r="D32" s="427"/>
      <c r="E32" s="434"/>
      <c r="F32" s="428">
        <f t="shared" si="6"/>
        <v>0</v>
      </c>
      <c r="G32" s="434"/>
      <c r="H32" s="429">
        <f t="shared" si="7"/>
        <v>0</v>
      </c>
      <c r="I32" s="435"/>
      <c r="J32" s="428">
        <f t="shared" si="8"/>
        <v>0</v>
      </c>
      <c r="K32" s="428">
        <f t="shared" si="9"/>
        <v>0</v>
      </c>
      <c r="L32" s="430">
        <f t="shared" si="10"/>
        <v>0</v>
      </c>
      <c r="M32" s="436">
        <f t="shared" si="11"/>
        <v>0</v>
      </c>
    </row>
    <row r="33" spans="1:13" s="381" customFormat="1" ht="6" customHeight="1">
      <c r="A33" s="424"/>
      <c r="B33" s="440"/>
      <c r="C33" s="441"/>
      <c r="D33" s="427"/>
      <c r="E33" s="428"/>
      <c r="F33" s="428"/>
      <c r="G33" s="428"/>
      <c r="H33" s="429"/>
      <c r="I33" s="430"/>
      <c r="J33" s="428"/>
      <c r="K33" s="428"/>
      <c r="L33" s="430"/>
      <c r="M33" s="431"/>
    </row>
    <row r="34" spans="1:13" s="423" customFormat="1" ht="17.25" customHeight="1">
      <c r="A34" s="417" t="s">
        <v>237</v>
      </c>
      <c r="B34" s="417"/>
      <c r="C34" s="417"/>
      <c r="D34" s="418"/>
      <c r="E34" s="419">
        <f>E7-E19</f>
        <v>7399000</v>
      </c>
      <c r="F34" s="419">
        <f>IF(E$7=0,0,E34/E$7*100)</f>
        <v>3.07</v>
      </c>
      <c r="G34" s="419">
        <f>G7-G19</f>
        <v>5396335</v>
      </c>
      <c r="H34" s="420">
        <f>IF(G$7=0,0,G34/G$7*100)</f>
        <v>2.71</v>
      </c>
      <c r="I34" s="421">
        <f>I7-I19</f>
        <v>0</v>
      </c>
      <c r="J34" s="419">
        <f>J7-J19</f>
        <v>5396335</v>
      </c>
      <c r="K34" s="419">
        <f>IF(J$7=0,0,J34/J$7*100)</f>
        <v>2.71</v>
      </c>
      <c r="L34" s="421">
        <f>L7-L19</f>
        <v>-2002665</v>
      </c>
      <c r="M34" s="422">
        <f>ABS(IF(E34=0,0,(L34/E34)*100))</f>
        <v>27.07</v>
      </c>
    </row>
    <row r="35" spans="1:13" s="381" customFormat="1" ht="6" customHeight="1">
      <c r="A35" s="424"/>
      <c r="B35" s="442"/>
      <c r="C35" s="443"/>
      <c r="D35" s="444"/>
      <c r="E35" s="428"/>
      <c r="F35" s="428"/>
      <c r="G35" s="428"/>
      <c r="H35" s="429"/>
      <c r="I35" s="430"/>
      <c r="J35" s="428"/>
      <c r="K35" s="428"/>
      <c r="L35" s="430"/>
      <c r="M35" s="431"/>
    </row>
    <row r="36" spans="1:13" s="423" customFormat="1" ht="17.25" customHeight="1">
      <c r="A36" s="417" t="s">
        <v>238</v>
      </c>
      <c r="B36" s="417"/>
      <c r="C36" s="417"/>
      <c r="D36" s="418"/>
      <c r="E36" s="419">
        <f>SUM(E38:E39)</f>
        <v>13432000</v>
      </c>
      <c r="F36" s="419">
        <f>IF(E$7=0,0,E36/E$7*100)</f>
        <v>5.57</v>
      </c>
      <c r="G36" s="419">
        <f>SUM(G38:G39)</f>
        <v>10743624</v>
      </c>
      <c r="H36" s="420">
        <f>IF(G$7=0,0,G36/G$7*100)</f>
        <v>5.39</v>
      </c>
      <c r="I36" s="421">
        <f>SUM(I38:I39)</f>
        <v>0</v>
      </c>
      <c r="J36" s="419">
        <f>SUM(J38:J39)</f>
        <v>10743624</v>
      </c>
      <c r="K36" s="419">
        <f>IF(J$7=0,0,J36/J$7*100)</f>
        <v>5.39</v>
      </c>
      <c r="L36" s="421">
        <f>SUM(L38:L39)</f>
        <v>-2688376</v>
      </c>
      <c r="M36" s="422">
        <f>ABS(IF(E36=0,0,(L36/E36)*100))</f>
        <v>20.01</v>
      </c>
    </row>
    <row r="37" spans="1:13" s="381" customFormat="1" ht="6" customHeight="1">
      <c r="A37" s="424"/>
      <c r="B37" s="425"/>
      <c r="C37" s="426"/>
      <c r="D37" s="427"/>
      <c r="E37" s="428"/>
      <c r="F37" s="428"/>
      <c r="G37" s="428"/>
      <c r="H37" s="429"/>
      <c r="I37" s="430"/>
      <c r="J37" s="428"/>
      <c r="K37" s="428"/>
      <c r="L37" s="430"/>
      <c r="M37" s="431"/>
    </row>
    <row r="38" spans="1:13" s="381" customFormat="1" ht="17.25" customHeight="1">
      <c r="A38" s="424"/>
      <c r="B38" s="432" t="s">
        <v>224</v>
      </c>
      <c r="C38" s="433"/>
      <c r="D38" s="427"/>
      <c r="E38" s="434">
        <v>12585000</v>
      </c>
      <c r="F38" s="428">
        <f>IF(E$7=0,0,E38/E$7*100)</f>
        <v>5.21</v>
      </c>
      <c r="G38" s="434">
        <v>8463253</v>
      </c>
      <c r="H38" s="429">
        <f>IF(G$7=0,0,G38/G$7*100)</f>
        <v>4.25</v>
      </c>
      <c r="I38" s="435"/>
      <c r="J38" s="428">
        <f>G38+I38</f>
        <v>8463253</v>
      </c>
      <c r="K38" s="428">
        <f>IF(J$7=0,0,J38/J$7*100)</f>
        <v>4.25</v>
      </c>
      <c r="L38" s="430">
        <f>J38-E38</f>
        <v>-4121747</v>
      </c>
      <c r="M38" s="436">
        <f>ABS(IF(E38=0,0,(L38/E38)*100))</f>
        <v>32.75</v>
      </c>
    </row>
    <row r="39" spans="1:13" s="381" customFormat="1" ht="17.25" customHeight="1">
      <c r="A39" s="424"/>
      <c r="B39" s="432" t="s">
        <v>225</v>
      </c>
      <c r="C39" s="433"/>
      <c r="D39" s="427"/>
      <c r="E39" s="434">
        <v>847000</v>
      </c>
      <c r="F39" s="428">
        <f>IF(E$7=0,0,E39/E$7*100)</f>
        <v>0.35</v>
      </c>
      <c r="G39" s="439">
        <v>2280371</v>
      </c>
      <c r="H39" s="429">
        <f>IF(G$7=0,0,G39/G$7*100)</f>
        <v>1.14</v>
      </c>
      <c r="I39" s="435"/>
      <c r="J39" s="428">
        <f>G39+I39</f>
        <v>2280371</v>
      </c>
      <c r="K39" s="428">
        <f>IF(J$7=0,0,J39/J$7*100)</f>
        <v>1.14</v>
      </c>
      <c r="L39" s="430">
        <f>J39-E39</f>
        <v>1433371</v>
      </c>
      <c r="M39" s="436">
        <f>ABS(IF(E39=0,0,(L39/E39)*100))</f>
        <v>169.23</v>
      </c>
    </row>
    <row r="40" spans="1:13" s="381" customFormat="1" ht="6" customHeight="1">
      <c r="A40" s="424"/>
      <c r="B40" s="437"/>
      <c r="C40" s="438"/>
      <c r="D40" s="427"/>
      <c r="E40" s="428"/>
      <c r="F40" s="428"/>
      <c r="G40" s="428"/>
      <c r="H40" s="429"/>
      <c r="I40" s="430"/>
      <c r="J40" s="428"/>
      <c r="K40" s="428"/>
      <c r="L40" s="430"/>
      <c r="M40" s="431"/>
    </row>
    <row r="41" spans="1:13" s="423" customFormat="1" ht="17.25" customHeight="1">
      <c r="A41" s="417" t="s">
        <v>239</v>
      </c>
      <c r="B41" s="417"/>
      <c r="C41" s="417"/>
      <c r="D41" s="418"/>
      <c r="E41" s="419">
        <f>SUM(E43:E44)</f>
        <v>7000</v>
      </c>
      <c r="F41" s="419">
        <f>IF(E$7=0,0,E41/E$7*100)</f>
        <v>0</v>
      </c>
      <c r="G41" s="419">
        <f>SUM(G43:G44)</f>
        <v>1687129</v>
      </c>
      <c r="H41" s="420">
        <f>IF(G$7=0,0,G41/G$7*100)</f>
        <v>0.85</v>
      </c>
      <c r="I41" s="421">
        <f>SUM(I43:I44)</f>
        <v>0</v>
      </c>
      <c r="J41" s="419">
        <f>SUM(J43:J44)</f>
        <v>1687129</v>
      </c>
      <c r="K41" s="419">
        <f>IF(J$7=0,0,J41/J$7*100)</f>
        <v>0.85</v>
      </c>
      <c r="L41" s="421">
        <f>SUM(L43:L44)</f>
        <v>1680129</v>
      </c>
      <c r="M41" s="422">
        <f>ABS(IF(E41=0,0,(L41/E41)*100))</f>
        <v>24001.84</v>
      </c>
    </row>
    <row r="42" spans="1:13" s="381" customFormat="1" ht="6" customHeight="1">
      <c r="A42" s="424"/>
      <c r="B42" s="425"/>
      <c r="C42" s="426"/>
      <c r="D42" s="427"/>
      <c r="E42" s="428"/>
      <c r="F42" s="428"/>
      <c r="G42" s="428"/>
      <c r="H42" s="429"/>
      <c r="I42" s="430"/>
      <c r="J42" s="428"/>
      <c r="K42" s="428"/>
      <c r="L42" s="430"/>
      <c r="M42" s="431"/>
    </row>
    <row r="43" spans="1:13" s="381" customFormat="1" ht="17.25" customHeight="1">
      <c r="A43" s="424"/>
      <c r="B43" s="432" t="s">
        <v>226</v>
      </c>
      <c r="C43" s="433"/>
      <c r="D43" s="427"/>
      <c r="E43" s="434"/>
      <c r="F43" s="428">
        <f>IF(E$7=0,0,E43/E$7*100)</f>
        <v>0</v>
      </c>
      <c r="G43" s="434"/>
      <c r="H43" s="429">
        <f>IF(G$7=0,0,G43/G$7*100)</f>
        <v>0</v>
      </c>
      <c r="I43" s="435"/>
      <c r="J43" s="428">
        <f>G43+I43</f>
        <v>0</v>
      </c>
      <c r="K43" s="428">
        <f>IF(J$7=0,0,J43/J$7*100)</f>
        <v>0</v>
      </c>
      <c r="L43" s="430">
        <f>J43-E43</f>
        <v>0</v>
      </c>
      <c r="M43" s="436">
        <f>ABS(IF(E43=0,0,(L43/E43)*100))</f>
        <v>0</v>
      </c>
    </row>
    <row r="44" spans="1:13" s="381" customFormat="1" ht="17.25" customHeight="1">
      <c r="A44" s="424"/>
      <c r="B44" s="432" t="s">
        <v>227</v>
      </c>
      <c r="C44" s="433"/>
      <c r="D44" s="427"/>
      <c r="E44" s="439">
        <f>952000-945000</f>
        <v>7000</v>
      </c>
      <c r="F44" s="428">
        <f>IF(E$7=0,0,E44/E$7*100)</f>
        <v>0</v>
      </c>
      <c r="G44" s="439">
        <v>1687129</v>
      </c>
      <c r="H44" s="429">
        <f>IF(G$7=0,0,G44/G$7*100)</f>
        <v>0.85</v>
      </c>
      <c r="I44" s="435"/>
      <c r="J44" s="428">
        <f>G44+I44</f>
        <v>1687129</v>
      </c>
      <c r="K44" s="428">
        <f>IF(J$7=0,0,J44/J$7*100)</f>
        <v>0.85</v>
      </c>
      <c r="L44" s="430">
        <f>J44-E44</f>
        <v>1680129</v>
      </c>
      <c r="M44" s="436">
        <f>ABS(IF(E44=0,0,(L44/E44)*100))</f>
        <v>24001.84</v>
      </c>
    </row>
    <row r="45" spans="1:13" s="381" customFormat="1" ht="3" customHeight="1">
      <c r="A45" s="424"/>
      <c r="B45" s="426"/>
      <c r="D45" s="427"/>
      <c r="E45" s="428"/>
      <c r="F45" s="428"/>
      <c r="G45" s="428"/>
      <c r="H45" s="429"/>
      <c r="I45" s="430"/>
      <c r="J45" s="428"/>
      <c r="K45" s="428"/>
      <c r="L45" s="430"/>
      <c r="M45" s="431"/>
    </row>
    <row r="46" spans="1:13" s="381" customFormat="1" ht="3" customHeight="1">
      <c r="A46" s="424"/>
      <c r="B46" s="425"/>
      <c r="C46" s="426"/>
      <c r="D46" s="427"/>
      <c r="E46" s="428"/>
      <c r="F46" s="428"/>
      <c r="G46" s="428"/>
      <c r="H46" s="429"/>
      <c r="I46" s="430"/>
      <c r="J46" s="428"/>
      <c r="K46" s="428"/>
      <c r="L46" s="430"/>
      <c r="M46" s="431"/>
    </row>
    <row r="47" spans="1:13" s="423" customFormat="1" ht="18.75" customHeight="1">
      <c r="A47" s="417" t="s">
        <v>240</v>
      </c>
      <c r="B47" s="417"/>
      <c r="C47" s="417"/>
      <c r="D47" s="418"/>
      <c r="E47" s="419">
        <f>E36-E41</f>
        <v>13425000</v>
      </c>
      <c r="F47" s="419">
        <f>IF(E$7=0,0,E47/E$7*100)</f>
        <v>5.56</v>
      </c>
      <c r="G47" s="419">
        <f>G36-G41</f>
        <v>9056495</v>
      </c>
      <c r="H47" s="420">
        <f>IF(G$7=0,0,G47/G$7*100)</f>
        <v>4.55</v>
      </c>
      <c r="I47" s="421">
        <f>I36-I41</f>
        <v>0</v>
      </c>
      <c r="J47" s="419">
        <f>J36-J41</f>
        <v>9056495</v>
      </c>
      <c r="K47" s="419">
        <f>IF(J$7=0,0,J47/J$7*100)</f>
        <v>4.55</v>
      </c>
      <c r="L47" s="421">
        <f>L36-L41</f>
        <v>-4368505</v>
      </c>
      <c r="M47" s="422">
        <f>ABS(IF(E47=0,0,(L47/E47)*100))</f>
        <v>32.54</v>
      </c>
    </row>
    <row r="48" spans="1:13" s="423" customFormat="1" ht="6" customHeight="1">
      <c r="A48" s="445"/>
      <c r="B48" s="446"/>
      <c r="C48" s="447"/>
      <c r="D48" s="418"/>
      <c r="E48" s="419"/>
      <c r="F48" s="419"/>
      <c r="G48" s="419"/>
      <c r="H48" s="420"/>
      <c r="I48" s="421"/>
      <c r="J48" s="419"/>
      <c r="K48" s="419"/>
      <c r="L48" s="421"/>
      <c r="M48" s="448"/>
    </row>
    <row r="49" spans="1:13" s="423" customFormat="1" ht="18.75" customHeight="1">
      <c r="A49" s="417" t="s">
        <v>241</v>
      </c>
      <c r="B49" s="417"/>
      <c r="C49" s="417"/>
      <c r="D49" s="418"/>
      <c r="E49" s="449"/>
      <c r="F49" s="419">
        <f>IF(E$7=0,0,E49/E$7*100)</f>
        <v>0</v>
      </c>
      <c r="G49" s="449"/>
      <c r="H49" s="420">
        <f>IF(G$7=0,0,G49/G$7*100)</f>
        <v>0</v>
      </c>
      <c r="I49" s="450"/>
      <c r="J49" s="419">
        <f>G49+I49</f>
        <v>0</v>
      </c>
      <c r="K49" s="419">
        <f>IF(J$7=0,0,J49/J$7*100)</f>
        <v>0</v>
      </c>
      <c r="L49" s="421">
        <f>J49-E49</f>
        <v>0</v>
      </c>
      <c r="M49" s="422">
        <f>ABS(IF(E49=0,0,(L49/E49)*100))</f>
        <v>0</v>
      </c>
    </row>
    <row r="50" spans="1:13" s="381" customFormat="1" ht="6" customHeight="1">
      <c r="A50" s="424"/>
      <c r="B50" s="451"/>
      <c r="C50" s="452"/>
      <c r="D50" s="427"/>
      <c r="E50" s="428"/>
      <c r="F50" s="419"/>
      <c r="G50" s="428"/>
      <c r="H50" s="420"/>
      <c r="I50" s="430"/>
      <c r="J50" s="419"/>
      <c r="K50" s="428"/>
      <c r="L50" s="421"/>
      <c r="M50" s="448"/>
    </row>
    <row r="51" spans="1:13" s="423" customFormat="1" ht="18.75" customHeight="1">
      <c r="A51" s="453" t="s">
        <v>242</v>
      </c>
      <c r="B51" s="454"/>
      <c r="C51" s="455"/>
      <c r="D51" s="456"/>
      <c r="E51" s="449"/>
      <c r="F51" s="419">
        <f>IF(E$7=0,0,E51/E$7*100)</f>
        <v>0</v>
      </c>
      <c r="G51" s="449"/>
      <c r="H51" s="420">
        <f>IF(G$7=0,0,G51/G$7*100)</f>
        <v>0</v>
      </c>
      <c r="I51" s="450"/>
      <c r="J51" s="419">
        <f>G51+I51</f>
        <v>0</v>
      </c>
      <c r="K51" s="419">
        <f>IF(J$7=0,0,J51/J$7*100)</f>
        <v>0</v>
      </c>
      <c r="L51" s="421">
        <f>J51-E51</f>
        <v>0</v>
      </c>
      <c r="M51" s="422">
        <f>ABS(IF(E51=0,0,(L51/E51)*100))</f>
        <v>0</v>
      </c>
    </row>
    <row r="52" spans="1:13" s="381" customFormat="1" ht="6" customHeight="1">
      <c r="A52" s="424"/>
      <c r="B52" s="451"/>
      <c r="C52" s="452"/>
      <c r="D52" s="427"/>
      <c r="E52" s="428"/>
      <c r="F52" s="428"/>
      <c r="G52" s="428"/>
      <c r="H52" s="429"/>
      <c r="I52" s="430"/>
      <c r="J52" s="428"/>
      <c r="K52" s="428"/>
      <c r="L52" s="430"/>
      <c r="M52" s="431"/>
    </row>
    <row r="53" spans="1:13" s="423" customFormat="1" ht="18.75" customHeight="1" thickBot="1">
      <c r="A53" s="457" t="s">
        <v>243</v>
      </c>
      <c r="B53" s="457"/>
      <c r="C53" s="457"/>
      <c r="D53" s="458"/>
      <c r="E53" s="459">
        <f>E34+E47+E49+E51</f>
        <v>20824000</v>
      </c>
      <c r="F53" s="459">
        <f>IF(E$7=0,0,E53/E$7*100)</f>
        <v>8.63</v>
      </c>
      <c r="G53" s="459">
        <f>G34+G47+G49+G51</f>
        <v>14452830</v>
      </c>
      <c r="H53" s="460">
        <f>IF(G$7=0,0,G53/G$7*100)</f>
        <v>7.25</v>
      </c>
      <c r="I53" s="461">
        <f>I34+I47+I49+I51</f>
        <v>0</v>
      </c>
      <c r="J53" s="459">
        <f>J34+J47+J49+J51</f>
        <v>14452830</v>
      </c>
      <c r="K53" s="459">
        <f>IF(J$7=0,0,J53/J$7*100)</f>
        <v>7.25</v>
      </c>
      <c r="L53" s="462">
        <f>L34+L47+L49+L51</f>
        <v>-6371170</v>
      </c>
      <c r="M53" s="463">
        <f>ABS(IF(E53=0,0,(L53/E53)*100))</f>
        <v>30.6</v>
      </c>
    </row>
    <row r="54" spans="1:8" s="381" customFormat="1" ht="35.25" customHeight="1">
      <c r="A54" s="464" t="s">
        <v>244</v>
      </c>
      <c r="B54" s="464"/>
      <c r="C54" s="464"/>
      <c r="D54" s="464"/>
      <c r="E54" s="464"/>
      <c r="F54" s="464"/>
      <c r="G54" s="464"/>
      <c r="H54" s="464"/>
    </row>
    <row r="55" spans="3:4" ht="16.5">
      <c r="C55" s="467"/>
      <c r="D55" s="468"/>
    </row>
  </sheetData>
  <mergeCells count="39">
    <mergeCell ref="A19:C19"/>
    <mergeCell ref="A54:H54"/>
    <mergeCell ref="B33:C33"/>
    <mergeCell ref="B31:C31"/>
    <mergeCell ref="B32:C32"/>
    <mergeCell ref="B40:C40"/>
    <mergeCell ref="B38:C38"/>
    <mergeCell ref="B39:C39"/>
    <mergeCell ref="B43:C43"/>
    <mergeCell ref="A41:C41"/>
    <mergeCell ref="A2:H2"/>
    <mergeCell ref="A5:D5"/>
    <mergeCell ref="B9:C9"/>
    <mergeCell ref="B10:C10"/>
    <mergeCell ref="A7:C7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34:C34"/>
    <mergeCell ref="B11:C11"/>
    <mergeCell ref="B12:C12"/>
    <mergeCell ref="B13:C13"/>
    <mergeCell ref="B22:C22"/>
    <mergeCell ref="B14:C14"/>
    <mergeCell ref="B15:C15"/>
    <mergeCell ref="B16:C16"/>
    <mergeCell ref="B21:C21"/>
    <mergeCell ref="B17:C17"/>
    <mergeCell ref="B18:C18"/>
    <mergeCell ref="A47:C47"/>
    <mergeCell ref="A49:C49"/>
    <mergeCell ref="A53:C53"/>
    <mergeCell ref="B44:C44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J45"/>
  <sheetViews>
    <sheetView showGridLines="0" view="pageBreakPreview" zoomScaleNormal="75" zoomScaleSheetLayoutView="100" workbookViewId="0" topLeftCell="A1">
      <selection activeCell="A2" sqref="A2:J2"/>
    </sheetView>
  </sheetViews>
  <sheetFormatPr defaultColWidth="9.00390625" defaultRowHeight="15.75"/>
  <cols>
    <col min="1" max="1" width="0.5" style="306" customWidth="1"/>
    <col min="2" max="2" width="0.875" style="236" customWidth="1"/>
    <col min="3" max="3" width="12.75390625" style="379" customWidth="1"/>
    <col min="4" max="4" width="0.12890625" style="308" customWidth="1"/>
    <col min="5" max="5" width="14.875" style="309" customWidth="1"/>
    <col min="6" max="6" width="14.75390625" style="309" customWidth="1"/>
    <col min="7" max="7" width="12.375" style="309" customWidth="1"/>
    <col min="8" max="8" width="14.75390625" style="309" customWidth="1"/>
    <col min="9" max="9" width="14.375" style="309" customWidth="1"/>
    <col min="10" max="10" width="6.375" style="309" customWidth="1"/>
    <col min="11" max="16384" width="8.75390625" style="309" customWidth="1"/>
  </cols>
  <sheetData>
    <row r="1" spans="1:10" s="2" customFormat="1" ht="18" customHeight="1">
      <c r="A1" s="1" t="s">
        <v>194</v>
      </c>
      <c r="J1" s="6"/>
    </row>
    <row r="2" spans="1:10" s="310" customFormat="1" ht="36" customHeight="1">
      <c r="A2" s="248" t="s">
        <v>195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s="312" customFormat="1" ht="18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24" customFormat="1" ht="32.25" customHeight="1" thickBot="1">
      <c r="A4" s="41"/>
      <c r="B4" s="41"/>
      <c r="C4" s="251" t="s">
        <v>196</v>
      </c>
      <c r="D4" s="252"/>
      <c r="E4" s="252"/>
      <c r="F4" s="252"/>
      <c r="G4" s="252"/>
      <c r="H4" s="252"/>
      <c r="I4" s="252"/>
      <c r="J4" s="253" t="s">
        <v>126</v>
      </c>
    </row>
    <row r="5" spans="1:10" s="41" customFormat="1" ht="42" customHeight="1">
      <c r="A5" s="313" t="s">
        <v>197</v>
      </c>
      <c r="B5" s="314"/>
      <c r="C5" s="314"/>
      <c r="D5" s="315"/>
      <c r="E5" s="316" t="s">
        <v>198</v>
      </c>
      <c r="F5" s="316" t="s">
        <v>173</v>
      </c>
      <c r="G5" s="317" t="s">
        <v>199</v>
      </c>
      <c r="H5" s="316" t="s">
        <v>174</v>
      </c>
      <c r="I5" s="318" t="s">
        <v>175</v>
      </c>
      <c r="J5" s="319" t="s">
        <v>4</v>
      </c>
    </row>
    <row r="6" spans="1:10" s="125" customFormat="1" ht="10.5" customHeight="1">
      <c r="A6" s="320"/>
      <c r="B6" s="321"/>
      <c r="C6" s="322"/>
      <c r="D6" s="323"/>
      <c r="E6" s="324"/>
      <c r="F6" s="325"/>
      <c r="G6" s="326"/>
      <c r="H6" s="325"/>
      <c r="I6" s="324"/>
      <c r="J6" s="327"/>
    </row>
    <row r="7" spans="1:10" s="335" customFormat="1" ht="26.25" customHeight="1">
      <c r="A7" s="328" t="s">
        <v>176</v>
      </c>
      <c r="B7" s="328"/>
      <c r="C7" s="328"/>
      <c r="D7" s="329"/>
      <c r="E7" s="330">
        <f>SUM(E9:E11)</f>
        <v>237598000</v>
      </c>
      <c r="F7" s="330">
        <f>SUM(F9:F11)</f>
        <v>241497226.92</v>
      </c>
      <c r="G7" s="331">
        <f>SUM(G9:G11)</f>
        <v>0</v>
      </c>
      <c r="H7" s="332">
        <f>SUM(H9:H11)</f>
        <v>241497226.92</v>
      </c>
      <c r="I7" s="333">
        <f>H7-E7</f>
        <v>3899226.92</v>
      </c>
      <c r="J7" s="334">
        <f>ABS(IF(E7&gt;0,((I7/E7)*100),0))</f>
        <v>1.64</v>
      </c>
    </row>
    <row r="8" spans="1:10" s="118" customFormat="1" ht="7.5" customHeight="1">
      <c r="A8" s="336"/>
      <c r="B8" s="337"/>
      <c r="C8" s="338"/>
      <c r="D8" s="339"/>
      <c r="E8" s="340"/>
      <c r="F8" s="340"/>
      <c r="G8" s="341"/>
      <c r="H8" s="342"/>
      <c r="I8" s="343"/>
      <c r="J8" s="344"/>
    </row>
    <row r="9" spans="1:10" s="118" customFormat="1" ht="26.25" customHeight="1">
      <c r="A9" s="336"/>
      <c r="B9" s="345" t="s">
        <v>177</v>
      </c>
      <c r="C9" s="345"/>
      <c r="D9" s="339"/>
      <c r="E9" s="346">
        <v>20824000</v>
      </c>
      <c r="F9" s="346">
        <v>15165625</v>
      </c>
      <c r="G9" s="347"/>
      <c r="H9" s="342">
        <f>F9+G9</f>
        <v>15165625</v>
      </c>
      <c r="I9" s="343">
        <f>H9-E9</f>
        <v>-5658375</v>
      </c>
      <c r="J9" s="348">
        <f>ABS(IF(E9&gt;0,((I9/E9)*100),0))</f>
        <v>27.17</v>
      </c>
    </row>
    <row r="10" spans="1:10" s="118" customFormat="1" ht="26.25" customHeight="1">
      <c r="A10" s="336"/>
      <c r="B10" s="345" t="s">
        <v>178</v>
      </c>
      <c r="C10" s="345"/>
      <c r="D10" s="339"/>
      <c r="E10" s="346">
        <v>216774000</v>
      </c>
      <c r="F10" s="346">
        <v>226331601.92</v>
      </c>
      <c r="G10" s="347"/>
      <c r="H10" s="342">
        <f>F10+G10</f>
        <v>226331601.92</v>
      </c>
      <c r="I10" s="343">
        <f>H10-E10</f>
        <v>9557601.92</v>
      </c>
      <c r="J10" s="348">
        <f>ABS(IF(E10&gt;0,((I10/E10)*100),0))</f>
        <v>4.41</v>
      </c>
    </row>
    <row r="11" spans="1:10" s="118" customFormat="1" ht="26.25" customHeight="1">
      <c r="A11" s="336"/>
      <c r="B11" s="345" t="s">
        <v>179</v>
      </c>
      <c r="C11" s="345"/>
      <c r="D11" s="339"/>
      <c r="E11" s="346"/>
      <c r="F11" s="346"/>
      <c r="G11" s="347"/>
      <c r="H11" s="342">
        <f>F11+G11</f>
        <v>0</v>
      </c>
      <c r="I11" s="343">
        <f>H11-E11</f>
        <v>0</v>
      </c>
      <c r="J11" s="348">
        <f>ABS(IF(E11&gt;0,((I11/E11)*100),0))</f>
        <v>0</v>
      </c>
    </row>
    <row r="12" spans="1:10" s="118" customFormat="1" ht="7.5" customHeight="1">
      <c r="A12" s="336"/>
      <c r="B12" s="349"/>
      <c r="C12" s="349"/>
      <c r="D12" s="339"/>
      <c r="E12" s="340"/>
      <c r="F12" s="340"/>
      <c r="G12" s="341"/>
      <c r="H12" s="342"/>
      <c r="I12" s="343"/>
      <c r="J12" s="344"/>
    </row>
    <row r="13" spans="1:10" s="335" customFormat="1" ht="26.25" customHeight="1">
      <c r="A13" s="328" t="s">
        <v>180</v>
      </c>
      <c r="B13" s="328"/>
      <c r="C13" s="328"/>
      <c r="D13" s="329"/>
      <c r="E13" s="330">
        <f>SUM(E15:E19)</f>
        <v>0</v>
      </c>
      <c r="F13" s="330">
        <f>SUM(F15:F19)</f>
        <v>1170420</v>
      </c>
      <c r="G13" s="331">
        <f>SUM(G15:G19)</f>
        <v>0</v>
      </c>
      <c r="H13" s="332">
        <f>SUM(H15:H19)</f>
        <v>1170420</v>
      </c>
      <c r="I13" s="333">
        <f>H13-E13</f>
        <v>1170420</v>
      </c>
      <c r="J13" s="334">
        <f>ABS(IF(E13&gt;0,((I13/E13)*100),0))</f>
        <v>0</v>
      </c>
    </row>
    <row r="14" spans="1:10" s="118" customFormat="1" ht="7.5" customHeight="1">
      <c r="A14" s="336"/>
      <c r="B14" s="337"/>
      <c r="C14" s="350"/>
      <c r="D14" s="339"/>
      <c r="E14" s="340"/>
      <c r="F14" s="340"/>
      <c r="G14" s="341"/>
      <c r="H14" s="342"/>
      <c r="I14" s="343"/>
      <c r="J14" s="344"/>
    </row>
    <row r="15" spans="1:10" s="118" customFormat="1" ht="26.25" customHeight="1">
      <c r="A15" s="336"/>
      <c r="B15" s="345" t="s">
        <v>181</v>
      </c>
      <c r="C15" s="345"/>
      <c r="D15" s="339"/>
      <c r="E15" s="346"/>
      <c r="F15" s="351">
        <v>712795</v>
      </c>
      <c r="G15" s="347"/>
      <c r="H15" s="342">
        <f>F15+G15</f>
        <v>712795</v>
      </c>
      <c r="I15" s="343">
        <f>H15-E15</f>
        <v>712795</v>
      </c>
      <c r="J15" s="348">
        <f>ABS(IF(E15&gt;0,((I15/E15)*100),0))</f>
        <v>0</v>
      </c>
    </row>
    <row r="16" spans="1:10" s="118" customFormat="1" ht="26.25" customHeight="1">
      <c r="A16" s="336"/>
      <c r="B16" s="345" t="s">
        <v>182</v>
      </c>
      <c r="C16" s="345"/>
      <c r="D16" s="339"/>
      <c r="E16" s="346"/>
      <c r="F16" s="346"/>
      <c r="G16" s="347"/>
      <c r="H16" s="342">
        <f>F16+G16</f>
        <v>0</v>
      </c>
      <c r="I16" s="343">
        <f>H16-E16</f>
        <v>0</v>
      </c>
      <c r="J16" s="348">
        <f>ABS(IF(E16&gt;0,((I16/E16)*100),0))</f>
        <v>0</v>
      </c>
    </row>
    <row r="17" spans="1:10" s="118" customFormat="1" ht="26.25" customHeight="1">
      <c r="A17" s="336"/>
      <c r="B17" s="345" t="s">
        <v>183</v>
      </c>
      <c r="C17" s="345"/>
      <c r="D17" s="339"/>
      <c r="E17" s="346"/>
      <c r="F17" s="351"/>
      <c r="G17" s="347"/>
      <c r="H17" s="342">
        <f>F17+G17</f>
        <v>0</v>
      </c>
      <c r="I17" s="343">
        <f>H17-E17</f>
        <v>0</v>
      </c>
      <c r="J17" s="348">
        <f>ABS(IF(E17&gt;0,((I17/E17)*100),0))</f>
        <v>0</v>
      </c>
    </row>
    <row r="18" spans="1:10" s="118" customFormat="1" ht="26.25" customHeight="1">
      <c r="A18" s="336"/>
      <c r="B18" s="345" t="s">
        <v>184</v>
      </c>
      <c r="C18" s="345"/>
      <c r="D18" s="339"/>
      <c r="E18" s="346"/>
      <c r="F18" s="351">
        <v>457625</v>
      </c>
      <c r="G18" s="347"/>
      <c r="H18" s="342">
        <f>F18+G18</f>
        <v>457625</v>
      </c>
      <c r="I18" s="343">
        <f>H18-E18</f>
        <v>457625</v>
      </c>
      <c r="J18" s="348">
        <f>ABS(IF(E18&gt;0,((I18/E18)*100),0))</f>
        <v>0</v>
      </c>
    </row>
    <row r="19" spans="1:10" s="118" customFormat="1" ht="26.25" customHeight="1">
      <c r="A19" s="336"/>
      <c r="B19" s="345" t="s">
        <v>185</v>
      </c>
      <c r="C19" s="345"/>
      <c r="D19" s="339"/>
      <c r="E19" s="346"/>
      <c r="F19" s="346"/>
      <c r="G19" s="347"/>
      <c r="H19" s="342">
        <f>F19+G19</f>
        <v>0</v>
      </c>
      <c r="I19" s="343">
        <f>H19-E19</f>
        <v>0</v>
      </c>
      <c r="J19" s="348">
        <f>ABS(IF(E19&gt;0,((I19/E19)*100),0))</f>
        <v>0</v>
      </c>
    </row>
    <row r="20" spans="1:10" s="118" customFormat="1" ht="18" customHeight="1">
      <c r="A20" s="336"/>
      <c r="B20" s="337"/>
      <c r="C20" s="350"/>
      <c r="D20" s="339"/>
      <c r="E20" s="340"/>
      <c r="F20" s="340"/>
      <c r="G20" s="341"/>
      <c r="H20" s="342"/>
      <c r="I20" s="343"/>
      <c r="J20" s="344"/>
    </row>
    <row r="21" spans="1:10" s="335" customFormat="1" ht="26.25" customHeight="1">
      <c r="A21" s="328" t="s">
        <v>186</v>
      </c>
      <c r="B21" s="328"/>
      <c r="C21" s="328"/>
      <c r="D21" s="329"/>
      <c r="E21" s="330">
        <f>E7-E13</f>
        <v>237598000</v>
      </c>
      <c r="F21" s="330">
        <f>F7-F13</f>
        <v>240326806.92</v>
      </c>
      <c r="G21" s="331">
        <f>G7-G13</f>
        <v>0</v>
      </c>
      <c r="H21" s="332">
        <f>H7-H13</f>
        <v>240326806.92</v>
      </c>
      <c r="I21" s="333">
        <f>H21-E21</f>
        <v>2728806.92</v>
      </c>
      <c r="J21" s="334">
        <f>ABS(IF(E21&gt;0,((I21/E21)*100),0))</f>
        <v>1.15</v>
      </c>
    </row>
    <row r="22" spans="1:10" s="118" customFormat="1" ht="25.5" customHeight="1">
      <c r="A22" s="336"/>
      <c r="B22" s="352"/>
      <c r="C22" s="353"/>
      <c r="D22" s="354"/>
      <c r="E22" s="340"/>
      <c r="F22" s="340"/>
      <c r="G22" s="341"/>
      <c r="H22" s="342"/>
      <c r="I22" s="343"/>
      <c r="J22" s="344"/>
    </row>
    <row r="23" spans="1:10" s="335" customFormat="1" ht="26.25" customHeight="1">
      <c r="A23" s="328" t="s">
        <v>187</v>
      </c>
      <c r="B23" s="328"/>
      <c r="C23" s="328"/>
      <c r="D23" s="329"/>
      <c r="E23" s="330">
        <f>SUM(E25:E26)</f>
        <v>0</v>
      </c>
      <c r="F23" s="330">
        <f>SUM(F25:F26)</f>
        <v>712795</v>
      </c>
      <c r="G23" s="331">
        <f>SUM(G25:G26)</f>
        <v>0</v>
      </c>
      <c r="H23" s="332">
        <f>SUM(H25:H26)</f>
        <v>712795</v>
      </c>
      <c r="I23" s="333">
        <f>H23-E23</f>
        <v>712795</v>
      </c>
      <c r="J23" s="334">
        <f>ABS(IF(E23&gt;0,((I23/E23)*100),0))</f>
        <v>0</v>
      </c>
    </row>
    <row r="24" spans="1:10" s="118" customFormat="1" ht="7.5" customHeight="1">
      <c r="A24" s="336"/>
      <c r="B24" s="337"/>
      <c r="C24" s="350"/>
      <c r="D24" s="339"/>
      <c r="E24" s="340"/>
      <c r="F24" s="340"/>
      <c r="G24" s="341"/>
      <c r="H24" s="342"/>
      <c r="I24" s="343"/>
      <c r="J24" s="344"/>
    </row>
    <row r="25" spans="1:10" s="118" customFormat="1" ht="26.25" customHeight="1">
      <c r="A25" s="336"/>
      <c r="B25" s="345" t="s">
        <v>188</v>
      </c>
      <c r="C25" s="345"/>
      <c r="D25" s="339"/>
      <c r="E25" s="346"/>
      <c r="F25" s="346">
        <v>712795</v>
      </c>
      <c r="G25" s="347"/>
      <c r="H25" s="342">
        <f>F25+G25</f>
        <v>712795</v>
      </c>
      <c r="I25" s="343">
        <f>H25-E25</f>
        <v>712795</v>
      </c>
      <c r="J25" s="348">
        <f>ABS(IF(E25&gt;0,((I25/E25)*100),0))</f>
        <v>0</v>
      </c>
    </row>
    <row r="26" spans="1:10" s="118" customFormat="1" ht="23.25" customHeight="1">
      <c r="A26" s="336"/>
      <c r="B26" s="345" t="s">
        <v>189</v>
      </c>
      <c r="C26" s="345"/>
      <c r="D26" s="339"/>
      <c r="E26" s="346"/>
      <c r="F26" s="346"/>
      <c r="G26" s="347"/>
      <c r="H26" s="342">
        <f>F26+G26</f>
        <v>0</v>
      </c>
      <c r="I26" s="343">
        <f>H26-E26</f>
        <v>0</v>
      </c>
      <c r="J26" s="348">
        <f>ABS(IF(E26&gt;0,((I26/E26)*100),0))</f>
        <v>0</v>
      </c>
    </row>
    <row r="27" spans="1:10" s="118" customFormat="1" ht="26.25" customHeight="1">
      <c r="A27" s="336"/>
      <c r="B27" s="355" t="s">
        <v>190</v>
      </c>
      <c r="C27" s="355"/>
      <c r="D27" s="339"/>
      <c r="E27" s="340"/>
      <c r="F27" s="340"/>
      <c r="G27" s="341"/>
      <c r="H27" s="342"/>
      <c r="I27" s="343"/>
      <c r="J27" s="344"/>
    </row>
    <row r="28" spans="1:10" s="118" customFormat="1" ht="7.5" customHeight="1">
      <c r="A28" s="336"/>
      <c r="B28" s="337"/>
      <c r="D28" s="339"/>
      <c r="E28" s="340"/>
      <c r="F28" s="340"/>
      <c r="G28" s="341"/>
      <c r="H28" s="342"/>
      <c r="I28" s="343"/>
      <c r="J28" s="344"/>
    </row>
    <row r="29" spans="1:10" s="335" customFormat="1" ht="26.25" customHeight="1">
      <c r="A29" s="328" t="s">
        <v>191</v>
      </c>
      <c r="B29" s="328"/>
      <c r="C29" s="328"/>
      <c r="D29" s="329"/>
      <c r="E29" s="330">
        <f>SUM(E31:E34)</f>
        <v>0</v>
      </c>
      <c r="F29" s="330">
        <f>SUM(F31:F34)</f>
        <v>712795</v>
      </c>
      <c r="G29" s="331">
        <f>SUM(G31:G34)</f>
        <v>0</v>
      </c>
      <c r="H29" s="332">
        <f>SUM(H31:H34)</f>
        <v>712795</v>
      </c>
      <c r="I29" s="333">
        <f>H29-E29</f>
        <v>712795</v>
      </c>
      <c r="J29" s="334">
        <f>ABS(IF(E29&gt;0,((I29/E29)*100),0))</f>
        <v>0</v>
      </c>
    </row>
    <row r="30" spans="1:10" s="118" customFormat="1" ht="7.5" customHeight="1">
      <c r="A30" s="336"/>
      <c r="B30" s="337"/>
      <c r="C30" s="350"/>
      <c r="D30" s="339"/>
      <c r="E30" s="340"/>
      <c r="F30" s="340"/>
      <c r="G30" s="341"/>
      <c r="H30" s="342"/>
      <c r="I30" s="343"/>
      <c r="J30" s="344"/>
    </row>
    <row r="31" spans="1:10" s="118" customFormat="1" ht="26.25" customHeight="1">
      <c r="A31" s="336"/>
      <c r="B31" s="345" t="s">
        <v>192</v>
      </c>
      <c r="C31" s="345"/>
      <c r="D31" s="339"/>
      <c r="E31" s="346"/>
      <c r="F31" s="346">
        <v>712795</v>
      </c>
      <c r="G31" s="347"/>
      <c r="H31" s="342">
        <f>F31+G31</f>
        <v>712795</v>
      </c>
      <c r="I31" s="343">
        <f>H31-E31</f>
        <v>712795</v>
      </c>
      <c r="J31" s="348">
        <f>ABS(IF(E31&gt;0,((I31/E31)*100),0))</f>
        <v>0</v>
      </c>
    </row>
    <row r="32" spans="1:10" s="118" customFormat="1" ht="26.25" customHeight="1">
      <c r="A32" s="336"/>
      <c r="B32" s="345" t="s">
        <v>200</v>
      </c>
      <c r="C32" s="345"/>
      <c r="D32" s="339"/>
      <c r="E32" s="346"/>
      <c r="F32" s="346"/>
      <c r="G32" s="347"/>
      <c r="H32" s="342">
        <f>F32+G32</f>
        <v>0</v>
      </c>
      <c r="I32" s="343">
        <f>H32-E32</f>
        <v>0</v>
      </c>
      <c r="J32" s="348">
        <f>ABS(IF(E32&gt;0,((I32/E32)*100),0))</f>
        <v>0</v>
      </c>
    </row>
    <row r="33" spans="1:10" s="118" customFormat="1" ht="26.25" customHeight="1">
      <c r="A33" s="336"/>
      <c r="B33" s="345" t="s">
        <v>136</v>
      </c>
      <c r="C33" s="345"/>
      <c r="D33" s="339"/>
      <c r="E33" s="346"/>
      <c r="F33" s="346"/>
      <c r="G33" s="347"/>
      <c r="H33" s="342">
        <f>F33+G33</f>
        <v>0</v>
      </c>
      <c r="I33" s="343">
        <f>H33-E33</f>
        <v>0</v>
      </c>
      <c r="J33" s="348">
        <f>ABS(IF(E33&gt;0,((I33/E33)*100),0))</f>
        <v>0</v>
      </c>
    </row>
    <row r="34" spans="1:10" s="118" customFormat="1" ht="26.25" customHeight="1">
      <c r="A34" s="336"/>
      <c r="B34" s="345" t="s">
        <v>139</v>
      </c>
      <c r="C34" s="345"/>
      <c r="D34" s="339"/>
      <c r="E34" s="346"/>
      <c r="F34" s="346"/>
      <c r="G34" s="347"/>
      <c r="H34" s="342">
        <f>F34+G34</f>
        <v>0</v>
      </c>
      <c r="I34" s="343">
        <f>H34-E34</f>
        <v>0</v>
      </c>
      <c r="J34" s="348">
        <f>ABS(IF(E34&gt;0,((I34/E34)*100),0))</f>
        <v>0</v>
      </c>
    </row>
    <row r="35" spans="1:10" s="118" customFormat="1" ht="9.75" customHeight="1">
      <c r="A35" s="336"/>
      <c r="B35" s="356"/>
      <c r="C35" s="356"/>
      <c r="D35" s="339"/>
      <c r="E35" s="340"/>
      <c r="F35" s="340"/>
      <c r="G35" s="341"/>
      <c r="H35" s="342"/>
      <c r="I35" s="343"/>
      <c r="J35" s="344"/>
    </row>
    <row r="36" spans="1:10" s="118" customFormat="1" ht="9.75" customHeight="1">
      <c r="A36" s="336"/>
      <c r="B36" s="356"/>
      <c r="C36" s="356"/>
      <c r="D36" s="339"/>
      <c r="E36" s="340"/>
      <c r="F36" s="340"/>
      <c r="G36" s="341"/>
      <c r="H36" s="342"/>
      <c r="I36" s="343"/>
      <c r="J36" s="344"/>
    </row>
    <row r="37" spans="1:10" s="335" customFormat="1" ht="26.25" customHeight="1">
      <c r="A37" s="357" t="s">
        <v>193</v>
      </c>
      <c r="B37" s="358"/>
      <c r="C37" s="358"/>
      <c r="D37" s="329"/>
      <c r="E37" s="330">
        <f>E23-E29</f>
        <v>0</v>
      </c>
      <c r="F37" s="330">
        <f>F23-F29</f>
        <v>0</v>
      </c>
      <c r="G37" s="331">
        <f>G23-G29</f>
        <v>0</v>
      </c>
      <c r="H37" s="330">
        <f>H23-H29</f>
        <v>0</v>
      </c>
      <c r="I37" s="333">
        <f>H37-E37</f>
        <v>0</v>
      </c>
      <c r="J37" s="334">
        <f>ABS(IF(E37&gt;0,((I37/E37)*100),0))</f>
        <v>0</v>
      </c>
    </row>
    <row r="38" spans="1:10" s="118" customFormat="1" ht="4.5" customHeight="1" thickBot="1">
      <c r="A38" s="359"/>
      <c r="B38" s="360"/>
      <c r="C38" s="361"/>
      <c r="D38" s="362"/>
      <c r="E38" s="363"/>
      <c r="F38" s="363"/>
      <c r="G38" s="364"/>
      <c r="H38" s="365"/>
      <c r="I38" s="366"/>
      <c r="J38" s="367"/>
    </row>
    <row r="39" spans="1:4" s="118" customFormat="1" ht="16.5">
      <c r="A39" s="336"/>
      <c r="B39" s="368"/>
      <c r="C39" s="369"/>
      <c r="D39" s="370"/>
    </row>
    <row r="40" spans="1:4" s="375" customFormat="1" ht="16.5">
      <c r="A40" s="371"/>
      <c r="B40" s="372"/>
      <c r="C40" s="373"/>
      <c r="D40" s="374"/>
    </row>
    <row r="41" spans="1:4" s="375" customFormat="1" ht="15.75">
      <c r="A41" s="376"/>
      <c r="B41" s="372"/>
      <c r="C41" s="377"/>
      <c r="D41" s="378"/>
    </row>
    <row r="42" spans="1:4" s="375" customFormat="1" ht="15.75">
      <c r="A42" s="376"/>
      <c r="B42" s="372"/>
      <c r="C42" s="377"/>
      <c r="D42" s="378"/>
    </row>
    <row r="43" spans="1:4" s="375" customFormat="1" ht="15.75">
      <c r="A43" s="376"/>
      <c r="B43" s="372"/>
      <c r="C43" s="377"/>
      <c r="D43" s="378"/>
    </row>
    <row r="44" spans="1:4" s="375" customFormat="1" ht="15.75">
      <c r="A44" s="376"/>
      <c r="B44" s="372"/>
      <c r="C44" s="377"/>
      <c r="D44" s="378"/>
    </row>
    <row r="45" spans="1:4" s="375" customFormat="1" ht="15.75">
      <c r="A45" s="376"/>
      <c r="B45" s="372"/>
      <c r="C45" s="377"/>
      <c r="D45" s="378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I51"/>
  <sheetViews>
    <sheetView showGridLines="0" view="pageBreakPreview" zoomScaleSheetLayoutView="100" workbookViewId="0" topLeftCell="A1">
      <selection activeCell="J4" sqref="J4"/>
    </sheetView>
  </sheetViews>
  <sheetFormatPr defaultColWidth="9.00390625" defaultRowHeight="15.75"/>
  <cols>
    <col min="1" max="1" width="1.25" style="306" customWidth="1"/>
    <col min="2" max="2" width="1.625" style="236" customWidth="1"/>
    <col min="3" max="3" width="28.875" style="307" customWidth="1"/>
    <col min="4" max="4" width="0.6171875" style="308" customWidth="1"/>
    <col min="5" max="5" width="17.50390625" style="309" customWidth="1"/>
    <col min="6" max="6" width="17.25390625" style="309" customWidth="1"/>
    <col min="7" max="7" width="18.125" style="309" customWidth="1"/>
    <col min="8" max="8" width="7.75390625" style="309" customWidth="1"/>
    <col min="9" max="16384" width="8.75390625" style="309" customWidth="1"/>
  </cols>
  <sheetData>
    <row r="1" spans="1:8" s="118" customFormat="1" ht="18" customHeight="1">
      <c r="A1" s="1"/>
      <c r="B1" s="2"/>
      <c r="C1" s="247"/>
      <c r="D1" s="2"/>
      <c r="E1" s="2"/>
      <c r="F1" s="2"/>
      <c r="G1" s="2"/>
      <c r="H1" s="2"/>
    </row>
    <row r="2" spans="1:8" s="118" customFormat="1" ht="36" customHeight="1">
      <c r="A2" s="248" t="s">
        <v>152</v>
      </c>
      <c r="B2" s="248"/>
      <c r="C2" s="248"/>
      <c r="D2" s="248"/>
      <c r="E2" s="248"/>
      <c r="F2" s="248"/>
      <c r="G2" s="248"/>
      <c r="H2" s="248"/>
    </row>
    <row r="3" spans="1:8" s="250" customFormat="1" ht="18" customHeight="1">
      <c r="A3" s="249"/>
      <c r="B3" s="249"/>
      <c r="C3" s="249"/>
      <c r="D3" s="249"/>
      <c r="E3" s="249"/>
      <c r="F3" s="249"/>
      <c r="G3" s="249"/>
      <c r="H3" s="249"/>
    </row>
    <row r="4" spans="1:8" s="118" customFormat="1" ht="32.25" customHeight="1" thickBot="1">
      <c r="A4" s="251" t="s">
        <v>153</v>
      </c>
      <c r="B4" s="252"/>
      <c r="C4" s="252"/>
      <c r="D4" s="252"/>
      <c r="E4" s="252"/>
      <c r="F4" s="252"/>
      <c r="G4" s="252"/>
      <c r="H4" s="253" t="s">
        <v>126</v>
      </c>
    </row>
    <row r="5" spans="1:8" s="118" customFormat="1" ht="24.75" customHeight="1">
      <c r="A5" s="31" t="s">
        <v>154</v>
      </c>
      <c r="B5" s="31"/>
      <c r="C5" s="31"/>
      <c r="D5" s="254"/>
      <c r="E5" s="255" t="s">
        <v>127</v>
      </c>
      <c r="F5" s="255" t="s">
        <v>128</v>
      </c>
      <c r="G5" s="256" t="s">
        <v>129</v>
      </c>
      <c r="H5" s="36"/>
    </row>
    <row r="6" spans="1:8" s="118" customFormat="1" ht="21.75" customHeight="1">
      <c r="A6" s="42"/>
      <c r="B6" s="42"/>
      <c r="C6" s="42"/>
      <c r="D6" s="257"/>
      <c r="E6" s="258"/>
      <c r="F6" s="258"/>
      <c r="G6" s="259" t="s">
        <v>130</v>
      </c>
      <c r="H6" s="46" t="s">
        <v>4</v>
      </c>
    </row>
    <row r="7" spans="1:8" s="118" customFormat="1" ht="17.25" customHeight="1">
      <c r="A7" s="260" t="s">
        <v>155</v>
      </c>
      <c r="B7" s="261"/>
      <c r="C7" s="261"/>
      <c r="D7" s="262"/>
      <c r="E7" s="65"/>
      <c r="F7" s="65"/>
      <c r="G7" s="263"/>
      <c r="H7" s="264"/>
    </row>
    <row r="8" spans="1:8" s="118" customFormat="1" ht="3" customHeight="1">
      <c r="A8" s="41"/>
      <c r="B8" s="265"/>
      <c r="C8" s="266"/>
      <c r="D8" s="267"/>
      <c r="E8" s="90"/>
      <c r="F8" s="90"/>
      <c r="G8" s="268"/>
      <c r="H8" s="146"/>
    </row>
    <row r="9" spans="1:8" s="118" customFormat="1" ht="18.75" customHeight="1">
      <c r="A9" s="41"/>
      <c r="B9" s="269" t="s">
        <v>131</v>
      </c>
      <c r="C9" s="270"/>
      <c r="D9" s="271"/>
      <c r="E9" s="89">
        <v>20824000</v>
      </c>
      <c r="F9" s="89">
        <v>14452830</v>
      </c>
      <c r="G9" s="91">
        <f>F9-E9</f>
        <v>-6371170</v>
      </c>
      <c r="H9" s="92">
        <f>ABS(IF(E9=0,0,((G9/E9)*100)))</f>
        <v>30.6</v>
      </c>
    </row>
    <row r="10" spans="1:8" s="118" customFormat="1" ht="18.75" customHeight="1">
      <c r="A10" s="41"/>
      <c r="B10" s="269" t="s">
        <v>132</v>
      </c>
      <c r="C10" s="270"/>
      <c r="D10" s="267"/>
      <c r="E10" s="89">
        <v>11156000</v>
      </c>
      <c r="F10" s="89">
        <v>13808527</v>
      </c>
      <c r="G10" s="91">
        <f>F10-E10</f>
        <v>2652527</v>
      </c>
      <c r="H10" s="92">
        <f>ABS(IF(E10=0,0,((G10/E10)*100)))</f>
        <v>23.78</v>
      </c>
    </row>
    <row r="11" spans="1:8" s="118" customFormat="1" ht="3" customHeight="1">
      <c r="A11" s="41"/>
      <c r="B11" s="272"/>
      <c r="C11" s="273"/>
      <c r="D11" s="267"/>
      <c r="E11" s="90"/>
      <c r="F11" s="90"/>
      <c r="G11" s="91"/>
      <c r="H11" s="146"/>
    </row>
    <row r="12" spans="1:8" s="118" customFormat="1" ht="19.5" customHeight="1">
      <c r="A12" s="274" t="s">
        <v>156</v>
      </c>
      <c r="B12" s="275"/>
      <c r="C12" s="275"/>
      <c r="D12" s="267"/>
      <c r="E12" s="65">
        <f>SUM(E9:E10)</f>
        <v>31980000</v>
      </c>
      <c r="F12" s="65">
        <f>SUM(F9:F10)</f>
        <v>28261357</v>
      </c>
      <c r="G12" s="66">
        <f>F12-E12</f>
        <v>-3718643</v>
      </c>
      <c r="H12" s="67">
        <f>ABS(IF(E12=0,0,((G12/E12)*100)))</f>
        <v>11.63</v>
      </c>
    </row>
    <row r="13" spans="1:8" s="118" customFormat="1" ht="3" customHeight="1">
      <c r="A13" s="41"/>
      <c r="B13" s="272"/>
      <c r="C13" s="273"/>
      <c r="D13" s="271"/>
      <c r="E13" s="65"/>
      <c r="F13" s="65"/>
      <c r="G13" s="66"/>
      <c r="H13" s="264"/>
    </row>
    <row r="14" spans="1:8" s="118" customFormat="1" ht="17.25" customHeight="1">
      <c r="A14" s="274" t="s">
        <v>157</v>
      </c>
      <c r="B14" s="276" t="s">
        <v>158</v>
      </c>
      <c r="C14" s="275"/>
      <c r="D14" s="267"/>
      <c r="E14" s="90"/>
      <c r="F14" s="90"/>
      <c r="G14" s="91"/>
      <c r="H14" s="146"/>
    </row>
    <row r="15" spans="1:8" s="118" customFormat="1" ht="3" customHeight="1">
      <c r="A15" s="277"/>
      <c r="B15" s="278"/>
      <c r="C15" s="279"/>
      <c r="D15" s="267"/>
      <c r="E15" s="90"/>
      <c r="F15" s="90"/>
      <c r="G15" s="91"/>
      <c r="H15" s="146"/>
    </row>
    <row r="16" spans="1:8" s="118" customFormat="1" ht="18.75" customHeight="1">
      <c r="A16" s="277"/>
      <c r="B16" s="280" t="s">
        <v>159</v>
      </c>
      <c r="C16" s="281"/>
      <c r="D16" s="271"/>
      <c r="E16" s="89"/>
      <c r="F16" s="89"/>
      <c r="G16" s="91">
        <f aca="true" t="shared" si="0" ref="G16:G25">F16-E16</f>
        <v>0</v>
      </c>
      <c r="H16" s="92">
        <f aca="true" t="shared" si="1" ref="H16:H25">ABS(IF(E16=0,0,((G16/E16)*100)))</f>
        <v>0</v>
      </c>
    </row>
    <row r="17" spans="1:8" s="118" customFormat="1" ht="31.5" customHeight="1">
      <c r="A17" s="277"/>
      <c r="B17" s="280" t="s">
        <v>160</v>
      </c>
      <c r="C17" s="281"/>
      <c r="D17" s="267"/>
      <c r="E17" s="89"/>
      <c r="F17" s="89"/>
      <c r="G17" s="91">
        <f t="shared" si="0"/>
        <v>0</v>
      </c>
      <c r="H17" s="92">
        <f t="shared" si="1"/>
        <v>0</v>
      </c>
    </row>
    <row r="18" spans="1:8" s="118" customFormat="1" ht="18.75" customHeight="1">
      <c r="A18" s="277"/>
      <c r="B18" s="280" t="s">
        <v>133</v>
      </c>
      <c r="C18" s="281"/>
      <c r="D18" s="267"/>
      <c r="E18" s="89">
        <v>690000</v>
      </c>
      <c r="F18" s="193">
        <v>1299662</v>
      </c>
      <c r="G18" s="91">
        <f t="shared" si="0"/>
        <v>609662</v>
      </c>
      <c r="H18" s="92">
        <f t="shared" si="1"/>
        <v>88.36</v>
      </c>
    </row>
    <row r="19" spans="1:8" s="118" customFormat="1" ht="18.75" customHeight="1">
      <c r="A19" s="277"/>
      <c r="B19" s="280" t="s">
        <v>134</v>
      </c>
      <c r="C19" s="281"/>
      <c r="D19" s="282"/>
      <c r="E19" s="89"/>
      <c r="F19" s="89"/>
      <c r="G19" s="91">
        <f t="shared" si="0"/>
        <v>0</v>
      </c>
      <c r="H19" s="92">
        <f t="shared" si="1"/>
        <v>0</v>
      </c>
    </row>
    <row r="20" spans="1:8" s="118" customFormat="1" ht="18.75" customHeight="1">
      <c r="A20" s="277"/>
      <c r="B20" s="280" t="s">
        <v>135</v>
      </c>
      <c r="C20" s="281"/>
      <c r="D20" s="283"/>
      <c r="E20" s="89"/>
      <c r="F20" s="89"/>
      <c r="G20" s="91">
        <f t="shared" si="0"/>
        <v>0</v>
      </c>
      <c r="H20" s="92">
        <f t="shared" si="1"/>
        <v>0</v>
      </c>
    </row>
    <row r="21" spans="1:8" s="118" customFormat="1" ht="18.75" customHeight="1">
      <c r="A21" s="277"/>
      <c r="B21" s="280" t="s">
        <v>161</v>
      </c>
      <c r="C21" s="281"/>
      <c r="D21" s="283"/>
      <c r="E21" s="89"/>
      <c r="F21" s="89"/>
      <c r="G21" s="91">
        <f t="shared" si="0"/>
        <v>0</v>
      </c>
      <c r="H21" s="92">
        <f t="shared" si="1"/>
        <v>0</v>
      </c>
    </row>
    <row r="22" spans="1:8" s="118" customFormat="1" ht="32.25" customHeight="1">
      <c r="A22" s="41"/>
      <c r="B22" s="280" t="s">
        <v>162</v>
      </c>
      <c r="C22" s="284" t="s">
        <v>136</v>
      </c>
      <c r="D22" s="282"/>
      <c r="E22" s="89"/>
      <c r="F22" s="89"/>
      <c r="G22" s="91">
        <f t="shared" si="0"/>
        <v>0</v>
      </c>
      <c r="H22" s="92">
        <f t="shared" si="1"/>
        <v>0</v>
      </c>
    </row>
    <row r="23" spans="1:8" s="118" customFormat="1" ht="18.75" customHeight="1">
      <c r="A23" s="41"/>
      <c r="B23" s="280" t="s">
        <v>137</v>
      </c>
      <c r="C23" s="284"/>
      <c r="D23" s="267"/>
      <c r="E23" s="89">
        <v>-12380000</v>
      </c>
      <c r="F23" s="89">
        <v>-11187346</v>
      </c>
      <c r="G23" s="91">
        <f t="shared" si="0"/>
        <v>1192654</v>
      </c>
      <c r="H23" s="92">
        <f t="shared" si="1"/>
        <v>9.63</v>
      </c>
    </row>
    <row r="24" spans="1:8" s="118" customFormat="1" ht="18.75" customHeight="1">
      <c r="A24" s="41"/>
      <c r="B24" s="280" t="s">
        <v>138</v>
      </c>
      <c r="C24" s="284" t="s">
        <v>139</v>
      </c>
      <c r="D24" s="267"/>
      <c r="E24" s="89">
        <v>-3800000</v>
      </c>
      <c r="F24" s="193">
        <v>-3000000</v>
      </c>
      <c r="G24" s="91">
        <f t="shared" si="0"/>
        <v>800000</v>
      </c>
      <c r="H24" s="92">
        <f t="shared" si="1"/>
        <v>21.05</v>
      </c>
    </row>
    <row r="25" spans="1:8" s="118" customFormat="1" ht="18.75" customHeight="1">
      <c r="A25" s="41"/>
      <c r="B25" s="280" t="s">
        <v>140</v>
      </c>
      <c r="C25" s="284" t="s">
        <v>139</v>
      </c>
      <c r="D25" s="267"/>
      <c r="E25" s="89"/>
      <c r="F25" s="89"/>
      <c r="G25" s="91">
        <f t="shared" si="0"/>
        <v>0</v>
      </c>
      <c r="H25" s="92">
        <f t="shared" si="1"/>
        <v>0</v>
      </c>
    </row>
    <row r="26" spans="1:8" s="118" customFormat="1" ht="3" customHeight="1">
      <c r="A26" s="41"/>
      <c r="B26" s="272"/>
      <c r="C26" s="285"/>
      <c r="D26" s="271"/>
      <c r="E26" s="65"/>
      <c r="F26" s="65"/>
      <c r="G26" s="66"/>
      <c r="H26" s="264"/>
    </row>
    <row r="27" spans="1:8" s="118" customFormat="1" ht="19.5" customHeight="1">
      <c r="A27" s="274" t="s">
        <v>163</v>
      </c>
      <c r="B27" s="275"/>
      <c r="C27" s="275"/>
      <c r="D27" s="267"/>
      <c r="E27" s="65">
        <f>SUM(E16:E25)</f>
        <v>-15490000</v>
      </c>
      <c r="F27" s="65">
        <f>SUM(F16:F25)</f>
        <v>-12887684</v>
      </c>
      <c r="G27" s="66">
        <f>F27-E27</f>
        <v>2602316</v>
      </c>
      <c r="H27" s="67">
        <f>ABS(IF(E27=0,0,((G27/E27)*100)))</f>
        <v>16.8</v>
      </c>
    </row>
    <row r="28" spans="1:8" s="118" customFormat="1" ht="3" customHeight="1">
      <c r="A28" s="41"/>
      <c r="B28" s="272"/>
      <c r="C28" s="285"/>
      <c r="D28" s="267"/>
      <c r="E28" s="90"/>
      <c r="F28" s="90"/>
      <c r="G28" s="91"/>
      <c r="H28" s="146"/>
    </row>
    <row r="29" spans="1:8" s="118" customFormat="1" ht="17.25" customHeight="1">
      <c r="A29" s="274" t="s">
        <v>164</v>
      </c>
      <c r="B29" s="276" t="s">
        <v>165</v>
      </c>
      <c r="C29" s="275"/>
      <c r="D29" s="271"/>
      <c r="E29" s="65"/>
      <c r="F29" s="65"/>
      <c r="G29" s="66"/>
      <c r="H29" s="264"/>
    </row>
    <row r="30" spans="1:8" s="118" customFormat="1" ht="3" customHeight="1">
      <c r="A30" s="286"/>
      <c r="B30" s="278"/>
      <c r="C30" s="279"/>
      <c r="D30" s="267"/>
      <c r="E30" s="90"/>
      <c r="F30" s="90"/>
      <c r="G30" s="91"/>
      <c r="H30" s="146"/>
    </row>
    <row r="31" spans="1:8" s="118" customFormat="1" ht="32.25" customHeight="1">
      <c r="A31" s="41"/>
      <c r="B31" s="280" t="s">
        <v>166</v>
      </c>
      <c r="C31" s="287" t="s">
        <v>141</v>
      </c>
      <c r="D31" s="271"/>
      <c r="E31" s="89">
        <v>1300000</v>
      </c>
      <c r="F31" s="193">
        <v>8384951</v>
      </c>
      <c r="G31" s="91">
        <f aca="true" t="shared" si="2" ref="G31:G39">F31-E31</f>
        <v>7084951</v>
      </c>
      <c r="H31" s="92">
        <f aca="true" t="shared" si="3" ref="H31:H39">ABS(IF(E31=0,0,((G31/E31)*100)))</f>
        <v>545</v>
      </c>
    </row>
    <row r="32" spans="1:8" s="118" customFormat="1" ht="18.75" customHeight="1">
      <c r="A32" s="41"/>
      <c r="B32" s="269" t="s">
        <v>142</v>
      </c>
      <c r="C32" s="287"/>
      <c r="D32" s="271"/>
      <c r="E32" s="89"/>
      <c r="F32" s="89"/>
      <c r="G32" s="91">
        <f t="shared" si="2"/>
        <v>0</v>
      </c>
      <c r="H32" s="92">
        <f t="shared" si="3"/>
        <v>0</v>
      </c>
    </row>
    <row r="33" spans="1:8" s="118" customFormat="1" ht="18.75" customHeight="1">
      <c r="A33" s="41"/>
      <c r="B33" s="269" t="s">
        <v>143</v>
      </c>
      <c r="C33" s="287"/>
      <c r="D33" s="267"/>
      <c r="E33" s="89"/>
      <c r="F33" s="89"/>
      <c r="G33" s="91">
        <f t="shared" si="2"/>
        <v>0</v>
      </c>
      <c r="H33" s="92">
        <f t="shared" si="3"/>
        <v>0</v>
      </c>
    </row>
    <row r="34" spans="1:8" s="118" customFormat="1" ht="18.75" customHeight="1">
      <c r="A34" s="41"/>
      <c r="B34" s="269" t="s">
        <v>144</v>
      </c>
      <c r="C34" s="287"/>
      <c r="D34" s="267"/>
      <c r="E34" s="89"/>
      <c r="F34" s="89"/>
      <c r="G34" s="91">
        <f t="shared" si="2"/>
        <v>0</v>
      </c>
      <c r="H34" s="92">
        <f t="shared" si="3"/>
        <v>0</v>
      </c>
    </row>
    <row r="35" spans="1:8" s="118" customFormat="1" ht="32.25" customHeight="1">
      <c r="A35" s="41"/>
      <c r="B35" s="280" t="s">
        <v>167</v>
      </c>
      <c r="C35" s="287"/>
      <c r="D35" s="267"/>
      <c r="E35" s="89">
        <v>-1960000</v>
      </c>
      <c r="F35" s="193">
        <v>-8891584</v>
      </c>
      <c r="G35" s="91">
        <f t="shared" si="2"/>
        <v>-6931584</v>
      </c>
      <c r="H35" s="92">
        <f t="shared" si="3"/>
        <v>353.65</v>
      </c>
    </row>
    <row r="36" spans="1:8" s="118" customFormat="1" ht="18.75" customHeight="1">
      <c r="A36" s="41"/>
      <c r="B36" s="269" t="s">
        <v>145</v>
      </c>
      <c r="C36" s="287"/>
      <c r="D36" s="267"/>
      <c r="E36" s="89"/>
      <c r="F36" s="89"/>
      <c r="G36" s="91">
        <f t="shared" si="2"/>
        <v>0</v>
      </c>
      <c r="H36" s="92">
        <f t="shared" si="3"/>
        <v>0</v>
      </c>
    </row>
    <row r="37" spans="1:8" s="118" customFormat="1" ht="18.75" customHeight="1">
      <c r="A37" s="41"/>
      <c r="B37" s="269" t="s">
        <v>146</v>
      </c>
      <c r="C37" s="287" t="s">
        <v>147</v>
      </c>
      <c r="D37" s="267"/>
      <c r="E37" s="89"/>
      <c r="F37" s="89"/>
      <c r="G37" s="91">
        <f t="shared" si="2"/>
        <v>0</v>
      </c>
      <c r="H37" s="92">
        <f t="shared" si="3"/>
        <v>0</v>
      </c>
    </row>
    <row r="38" spans="1:8" s="118" customFormat="1" ht="18.75" customHeight="1">
      <c r="A38" s="41"/>
      <c r="B38" s="269" t="s">
        <v>148</v>
      </c>
      <c r="C38" s="287" t="s">
        <v>149</v>
      </c>
      <c r="D38" s="267"/>
      <c r="E38" s="89"/>
      <c r="F38" s="89"/>
      <c r="G38" s="91">
        <f t="shared" si="2"/>
        <v>0</v>
      </c>
      <c r="H38" s="92">
        <f t="shared" si="3"/>
        <v>0</v>
      </c>
    </row>
    <row r="39" spans="1:8" s="118" customFormat="1" ht="18.75" customHeight="1">
      <c r="A39" s="41"/>
      <c r="B39" s="269" t="s">
        <v>150</v>
      </c>
      <c r="C39" s="287" t="s">
        <v>149</v>
      </c>
      <c r="D39" s="267"/>
      <c r="E39" s="89"/>
      <c r="F39" s="89"/>
      <c r="G39" s="91">
        <f t="shared" si="2"/>
        <v>0</v>
      </c>
      <c r="H39" s="92">
        <f t="shared" si="3"/>
        <v>0</v>
      </c>
    </row>
    <row r="40" spans="1:8" s="118" customFormat="1" ht="3" customHeight="1">
      <c r="A40" s="41"/>
      <c r="B40" s="272"/>
      <c r="C40" s="285"/>
      <c r="D40" s="271"/>
      <c r="E40" s="65"/>
      <c r="F40" s="65"/>
      <c r="G40" s="66"/>
      <c r="H40" s="264"/>
    </row>
    <row r="41" spans="1:8" s="118" customFormat="1" ht="19.5" customHeight="1">
      <c r="A41" s="274" t="s">
        <v>168</v>
      </c>
      <c r="B41" s="275"/>
      <c r="C41" s="275"/>
      <c r="D41" s="267"/>
      <c r="E41" s="65">
        <f>SUM(E31:E39)</f>
        <v>-660000</v>
      </c>
      <c r="F41" s="65">
        <f>SUM(F31:F39)</f>
        <v>-506633</v>
      </c>
      <c r="G41" s="66">
        <f>F41-E41</f>
        <v>153367</v>
      </c>
      <c r="H41" s="67">
        <f>ABS(IF(E41=0,0,((G41/E41)*100)))</f>
        <v>23.24</v>
      </c>
    </row>
    <row r="42" spans="1:8" s="118" customFormat="1" ht="3" customHeight="1">
      <c r="A42" s="286"/>
      <c r="B42" s="279"/>
      <c r="C42" s="279"/>
      <c r="D42" s="271"/>
      <c r="E42" s="65"/>
      <c r="F42" s="65"/>
      <c r="G42" s="66"/>
      <c r="H42" s="264"/>
    </row>
    <row r="43" spans="1:8" s="118" customFormat="1" ht="18.75" customHeight="1">
      <c r="A43" s="288" t="s">
        <v>169</v>
      </c>
      <c r="B43" s="288"/>
      <c r="C43" s="288"/>
      <c r="D43" s="267"/>
      <c r="E43" s="289"/>
      <c r="F43" s="289"/>
      <c r="G43" s="66">
        <f>F43-E43</f>
        <v>0</v>
      </c>
      <c r="H43" s="67">
        <f>ABS(IF(E43=0,0,((G43/E43)*100)))</f>
        <v>0</v>
      </c>
    </row>
    <row r="44" spans="1:8" s="118" customFormat="1" ht="3" customHeight="1">
      <c r="A44" s="290"/>
      <c r="B44" s="291"/>
      <c r="C44" s="292"/>
      <c r="D44" s="267"/>
      <c r="E44" s="65"/>
      <c r="F44" s="65"/>
      <c r="G44" s="66"/>
      <c r="H44" s="264"/>
    </row>
    <row r="45" spans="1:8" s="118" customFormat="1" ht="18.75" customHeight="1">
      <c r="A45" s="288" t="s">
        <v>151</v>
      </c>
      <c r="B45" s="288"/>
      <c r="C45" s="288"/>
      <c r="D45" s="267"/>
      <c r="E45" s="65">
        <f>E12+E27+E41+E43</f>
        <v>15830000</v>
      </c>
      <c r="F45" s="65">
        <f>F12+F27+F41+F43</f>
        <v>14867040</v>
      </c>
      <c r="G45" s="66">
        <f>F45-E45</f>
        <v>-962960</v>
      </c>
      <c r="H45" s="67">
        <f>ABS(IF(E45=0,0,((G45/E45)*100)))</f>
        <v>6.08</v>
      </c>
    </row>
    <row r="46" spans="1:8" s="118" customFormat="1" ht="3" customHeight="1">
      <c r="A46" s="41"/>
      <c r="B46" s="293"/>
      <c r="C46" s="294"/>
      <c r="D46" s="267"/>
      <c r="E46" s="90"/>
      <c r="F46" s="90"/>
      <c r="G46" s="91"/>
      <c r="H46" s="146"/>
    </row>
    <row r="47" spans="1:8" s="118" customFormat="1" ht="18.75" customHeight="1">
      <c r="A47" s="288" t="s">
        <v>170</v>
      </c>
      <c r="B47" s="288"/>
      <c r="C47" s="288"/>
      <c r="D47" s="267"/>
      <c r="E47" s="289">
        <v>771212000</v>
      </c>
      <c r="F47" s="289">
        <v>773216445</v>
      </c>
      <c r="G47" s="66">
        <f>F47-E47</f>
        <v>2004445</v>
      </c>
      <c r="H47" s="67">
        <f>ABS(IF(E47=0,0,((G47/E47)*100)))</f>
        <v>0.26</v>
      </c>
    </row>
    <row r="48" spans="1:8" s="118" customFormat="1" ht="3" customHeight="1">
      <c r="A48" s="41"/>
      <c r="B48" s="293"/>
      <c r="C48" s="294"/>
      <c r="D48" s="267"/>
      <c r="E48" s="90"/>
      <c r="F48" s="90"/>
      <c r="G48" s="91"/>
      <c r="H48" s="146"/>
    </row>
    <row r="49" spans="1:8" s="118" customFormat="1" ht="18.75" customHeight="1">
      <c r="A49" s="288" t="s">
        <v>171</v>
      </c>
      <c r="B49" s="288"/>
      <c r="C49" s="288"/>
      <c r="D49" s="271"/>
      <c r="E49" s="65">
        <f>E45+E47</f>
        <v>787042000</v>
      </c>
      <c r="F49" s="65">
        <f>F45+F47</f>
        <v>788083485</v>
      </c>
      <c r="G49" s="66">
        <f>F49-E49</f>
        <v>1041485</v>
      </c>
      <c r="H49" s="67">
        <f>ABS(IF(E49=0,0,((G49/E49)*100)))</f>
        <v>0.13</v>
      </c>
    </row>
    <row r="50" spans="1:8" s="118" customFormat="1" ht="3" customHeight="1" thickBot="1">
      <c r="A50" s="295"/>
      <c r="B50" s="296"/>
      <c r="C50" s="297"/>
      <c r="D50" s="298"/>
      <c r="E50" s="299"/>
      <c r="F50" s="300"/>
      <c r="G50" s="301"/>
      <c r="H50" s="302"/>
    </row>
    <row r="51" spans="1:9" s="118" customFormat="1" ht="45" customHeight="1">
      <c r="A51" s="303" t="s">
        <v>172</v>
      </c>
      <c r="B51" s="304"/>
      <c r="C51" s="304"/>
      <c r="D51" s="304"/>
      <c r="E51" s="304"/>
      <c r="F51" s="304"/>
      <c r="G51" s="304"/>
      <c r="H51" s="304"/>
      <c r="I51" s="305"/>
    </row>
  </sheetData>
  <mergeCells count="37">
    <mergeCell ref="A2:H2"/>
    <mergeCell ref="A3:H3"/>
    <mergeCell ref="A5:C6"/>
    <mergeCell ref="E5:E6"/>
    <mergeCell ref="F5:F6"/>
    <mergeCell ref="A29:C29"/>
    <mergeCell ref="A27:C27"/>
    <mergeCell ref="A12:C12"/>
    <mergeCell ref="A14:C14"/>
    <mergeCell ref="B20:C20"/>
    <mergeCell ref="B21:C21"/>
    <mergeCell ref="B18:C18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A7:C7"/>
    <mergeCell ref="B9:C9"/>
    <mergeCell ref="B10:C10"/>
    <mergeCell ref="B19:C19"/>
    <mergeCell ref="B16:C1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O101"/>
  <sheetViews>
    <sheetView showGridLines="0" tabSelected="1" view="pageBreakPreview" zoomScaleSheetLayoutView="100" workbookViewId="0" topLeftCell="A1">
      <selection activeCell="R4" sqref="R4"/>
    </sheetView>
  </sheetViews>
  <sheetFormatPr defaultColWidth="9.00390625" defaultRowHeight="15.75"/>
  <cols>
    <col min="1" max="1" width="1.875" style="236" customWidth="1"/>
    <col min="2" max="2" width="2.00390625" style="237" customWidth="1"/>
    <col min="3" max="3" width="11.75390625" style="238" customWidth="1"/>
    <col min="4" max="4" width="0.37109375" style="238" customWidth="1"/>
    <col min="5" max="5" width="18.625" style="239" customWidth="1"/>
    <col min="6" max="6" width="7.50390625" style="239" customWidth="1"/>
    <col min="7" max="7" width="18.625" style="240" customWidth="1"/>
    <col min="8" max="8" width="7.50390625" style="239" customWidth="1"/>
    <col min="9" max="9" width="18.875" style="241" customWidth="1"/>
    <col min="10" max="10" width="7.625" style="242" customWidth="1"/>
    <col min="11" max="11" width="4.125" style="243" hidden="1" customWidth="1"/>
    <col min="12" max="12" width="2.375" style="244" hidden="1" customWidth="1"/>
    <col min="13" max="13" width="17.625" style="245" hidden="1" customWidth="1"/>
    <col min="14" max="14" width="1.37890625" style="245" hidden="1" customWidth="1"/>
    <col min="15" max="15" width="9.00390625" style="246" hidden="1" customWidth="1"/>
    <col min="16" max="16384" width="9.00390625" style="242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1298366156.5</v>
      </c>
      <c r="F8" s="65">
        <f>IF(E$8&gt;0,(E8/E$8)*100,0)</f>
        <v>100</v>
      </c>
      <c r="G8" s="65">
        <f>SUM(G10,G18,G26,G37,G42,G45,G48)</f>
        <v>1277913470.5</v>
      </c>
      <c r="H8" s="65">
        <f>IF(G$8&gt;0,(G8/G$8)*100,0)</f>
        <v>100</v>
      </c>
      <c r="I8" s="66">
        <f>E8-G8</f>
        <v>20452686</v>
      </c>
      <c r="J8" s="67">
        <f>ABS(IF(G8=0,0,((I8/G8)*100)))</f>
        <v>1.6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889347026</v>
      </c>
      <c r="F10" s="65">
        <f aca="true" t="shared" si="0" ref="F10:F16">IF(E$8&gt;0,(E10/E$8)*100,0)</f>
        <v>68.5</v>
      </c>
      <c r="G10" s="65">
        <f>SUM(G11:G16)</f>
        <v>868544544</v>
      </c>
      <c r="H10" s="65">
        <f aca="true" t="shared" si="1" ref="H10:H16">IF(G$8&gt;0,(G10/G$8)*100,0)</f>
        <v>67.97</v>
      </c>
      <c r="I10" s="66">
        <f aca="true" t="shared" si="2" ref="I10:I16">E10-G10</f>
        <v>20802482</v>
      </c>
      <c r="J10" s="67">
        <f aca="true" t="shared" si="3" ref="J10:J16">ABS(IF(G10=0,0,((I10/G10)*100)))</f>
        <v>2.4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788083485</v>
      </c>
      <c r="F11" s="90">
        <f t="shared" si="0"/>
        <v>60.7</v>
      </c>
      <c r="G11" s="89">
        <v>773216445</v>
      </c>
      <c r="H11" s="90">
        <f t="shared" si="1"/>
        <v>60.51</v>
      </c>
      <c r="I11" s="91">
        <f t="shared" si="2"/>
        <v>14867040</v>
      </c>
      <c r="J11" s="92">
        <f t="shared" si="3"/>
        <v>1.92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1339876</v>
      </c>
      <c r="F13" s="90">
        <f t="shared" si="0"/>
        <v>0.1</v>
      </c>
      <c r="G13" s="89">
        <v>2034240</v>
      </c>
      <c r="H13" s="90">
        <f t="shared" si="1"/>
        <v>0.16</v>
      </c>
      <c r="I13" s="91">
        <f t="shared" si="2"/>
        <v>-694364</v>
      </c>
      <c r="J13" s="92">
        <f t="shared" si="3"/>
        <v>34.13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99875065</v>
      </c>
      <c r="F14" s="90">
        <f t="shared" si="0"/>
        <v>7.69</v>
      </c>
      <c r="G14" s="89">
        <v>93242666</v>
      </c>
      <c r="H14" s="90">
        <f t="shared" si="1"/>
        <v>7.3</v>
      </c>
      <c r="I14" s="91">
        <f t="shared" si="2"/>
        <v>6632399</v>
      </c>
      <c r="J14" s="92">
        <f t="shared" si="3"/>
        <v>7.11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48600</v>
      </c>
      <c r="F15" s="90">
        <f t="shared" si="0"/>
        <v>0</v>
      </c>
      <c r="G15" s="89">
        <v>51193</v>
      </c>
      <c r="H15" s="90">
        <f t="shared" si="1"/>
        <v>0</v>
      </c>
      <c r="I15" s="91">
        <f t="shared" si="2"/>
        <v>-2593</v>
      </c>
      <c r="J15" s="92">
        <f t="shared" si="3"/>
        <v>5.07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/>
      <c r="F16" s="90">
        <f t="shared" si="0"/>
        <v>0</v>
      </c>
      <c r="G16" s="89"/>
      <c r="H16" s="90">
        <f t="shared" si="1"/>
        <v>0</v>
      </c>
      <c r="I16" s="91">
        <f t="shared" si="2"/>
        <v>0</v>
      </c>
      <c r="J16" s="92">
        <f t="shared" si="3"/>
        <v>0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0</v>
      </c>
      <c r="F18" s="65">
        <f>IF(E$8&gt;0,(E18/E$8)*100,0)</f>
        <v>0</v>
      </c>
      <c r="G18" s="65">
        <f>SUM(G20:G24)</f>
        <v>0</v>
      </c>
      <c r="H18" s="65">
        <f>IF(G$8&gt;0,(G18/G$8)*100,0)</f>
        <v>0</v>
      </c>
      <c r="I18" s="66">
        <f>E18-G18</f>
        <v>0</v>
      </c>
      <c r="J18" s="67">
        <f>ABS(IF(G18=0,0,((I18/G18)*100)))</f>
        <v>0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/>
      <c r="F20" s="90">
        <f>IF(E$8&gt;0,(E20/E$8)*100,0)</f>
        <v>0</v>
      </c>
      <c r="G20" s="89"/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/>
      <c r="F22" s="90">
        <f>IF(E$8&gt;0,(E22/E$8)*100,0)</f>
        <v>0</v>
      </c>
      <c r="G22" s="89"/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/>
      <c r="F24" s="90">
        <f>IF(E$8&gt;0,(E24/E$8)*100,0)</f>
        <v>0</v>
      </c>
      <c r="G24" s="89"/>
      <c r="H24" s="90">
        <f>IF(G$8&gt;0,(G24/G$8)*100,0)</f>
        <v>0</v>
      </c>
      <c r="I24" s="91">
        <f>E24-G24</f>
        <v>0</v>
      </c>
      <c r="J24" s="92">
        <f>ABS(IF(G24=0,0,((I24/G24)*100)))</f>
        <v>0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399885438.5</v>
      </c>
      <c r="F26" s="65">
        <f aca="true" t="shared" si="4" ref="F26:F35">IF(E$8&gt;0,(E26/E$8)*100,0)</f>
        <v>30.8</v>
      </c>
      <c r="G26" s="65">
        <f>SUM(G27:G35)</f>
        <v>407326976.5</v>
      </c>
      <c r="H26" s="65">
        <f aca="true" t="shared" si="5" ref="H26:H35">IF(G$8&gt;0,(G26/G$8)*100,0)</f>
        <v>31.87</v>
      </c>
      <c r="I26" s="66">
        <f aca="true" t="shared" si="6" ref="I26:I35">E26-G26</f>
        <v>-7441538</v>
      </c>
      <c r="J26" s="67">
        <f aca="true" t="shared" si="7" ref="J26:J35">ABS(IF(G26=0,0,((I26/G26)*100)))</f>
        <v>1.83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>
        <v>247928297.5</v>
      </c>
      <c r="F27" s="90">
        <f t="shared" si="4"/>
        <v>19.1</v>
      </c>
      <c r="G27" s="89">
        <v>247928297.5</v>
      </c>
      <c r="H27" s="90">
        <f t="shared" si="5"/>
        <v>19.4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11844249</v>
      </c>
      <c r="F28" s="90">
        <f t="shared" si="4"/>
        <v>0.91</v>
      </c>
      <c r="G28" s="89">
        <v>12962031</v>
      </c>
      <c r="H28" s="90">
        <f t="shared" si="5"/>
        <v>1.01</v>
      </c>
      <c r="I28" s="91">
        <f t="shared" si="6"/>
        <v>-1117782</v>
      </c>
      <c r="J28" s="92">
        <f t="shared" si="7"/>
        <v>8.62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106865604</v>
      </c>
      <c r="F29" s="90">
        <f t="shared" si="4"/>
        <v>8.23</v>
      </c>
      <c r="G29" s="89">
        <v>116207955</v>
      </c>
      <c r="H29" s="90">
        <f t="shared" si="5"/>
        <v>9.09</v>
      </c>
      <c r="I29" s="91">
        <f t="shared" si="6"/>
        <v>-9342351</v>
      </c>
      <c r="J29" s="92">
        <f t="shared" si="7"/>
        <v>8.04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27790209</v>
      </c>
      <c r="F30" s="90">
        <f t="shared" si="4"/>
        <v>2.14</v>
      </c>
      <c r="G30" s="89">
        <v>23925564</v>
      </c>
      <c r="H30" s="90">
        <f t="shared" si="5"/>
        <v>1.87</v>
      </c>
      <c r="I30" s="91">
        <f t="shared" si="6"/>
        <v>3864645</v>
      </c>
      <c r="J30" s="92">
        <f t="shared" si="7"/>
        <v>16.15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3930933</v>
      </c>
      <c r="F31" s="90">
        <f t="shared" si="4"/>
        <v>0.3</v>
      </c>
      <c r="G31" s="89">
        <v>4270569</v>
      </c>
      <c r="H31" s="90">
        <f t="shared" si="5"/>
        <v>0.33</v>
      </c>
      <c r="I31" s="91">
        <f t="shared" si="6"/>
        <v>-339636</v>
      </c>
      <c r="J31" s="92">
        <f t="shared" si="7"/>
        <v>7.95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1526146</v>
      </c>
      <c r="F32" s="90">
        <f t="shared" si="4"/>
        <v>0.12</v>
      </c>
      <c r="G32" s="89">
        <v>2032560</v>
      </c>
      <c r="H32" s="90">
        <f t="shared" si="5"/>
        <v>0.16</v>
      </c>
      <c r="I32" s="91">
        <f t="shared" si="6"/>
        <v>-506414</v>
      </c>
      <c r="J32" s="92">
        <f t="shared" si="7"/>
        <v>24.92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/>
      <c r="F35" s="90">
        <f t="shared" si="4"/>
        <v>0</v>
      </c>
      <c r="G35" s="89"/>
      <c r="H35" s="90">
        <f t="shared" si="5"/>
        <v>0</v>
      </c>
      <c r="I35" s="91">
        <f t="shared" si="6"/>
        <v>0</v>
      </c>
      <c r="J35" s="92">
        <f t="shared" si="7"/>
        <v>0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1872250</v>
      </c>
      <c r="F37" s="65">
        <f>IF(E$8&gt;0,(E37/E$8)*100,0)</f>
        <v>0.14</v>
      </c>
      <c r="G37" s="65">
        <f>SUM(G38:G40)</f>
        <v>1264000</v>
      </c>
      <c r="H37" s="65">
        <f>IF(G$8&gt;0,(G37/G$8)*100,0)</f>
        <v>0.1</v>
      </c>
      <c r="I37" s="66">
        <f>E37-G37</f>
        <v>608250</v>
      </c>
      <c r="J37" s="67">
        <f>ABS(IF(G37=0,0,((I37/G37)*100)))</f>
        <v>48.12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>
        <v>1872250</v>
      </c>
      <c r="F39" s="90">
        <f>IF(E$8&gt;0,(E39/E$8)*100,0)</f>
        <v>0.14</v>
      </c>
      <c r="G39" s="89">
        <v>1264000</v>
      </c>
      <c r="H39" s="90">
        <f>IF(G$8&gt;0,(G39/G$8)*100,0)</f>
        <v>0.1</v>
      </c>
      <c r="I39" s="91">
        <f>E39-G39</f>
        <v>608250</v>
      </c>
      <c r="J39" s="92">
        <f>ABS(IF(G39=0,0,((I39/G39)*100)))</f>
        <v>48.12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3474200</v>
      </c>
      <c r="F42" s="65">
        <f>IF(E$8&gt;0,(E42/E$8)*100,0)</f>
        <v>0.27</v>
      </c>
      <c r="G42" s="65">
        <f>SUM(G43:G43)</f>
        <v>755400</v>
      </c>
      <c r="H42" s="65">
        <f>IF(G$8&gt;0,(G42/G$8)*100,0)</f>
        <v>0.06</v>
      </c>
      <c r="I42" s="66">
        <f>E42-G42</f>
        <v>2718800</v>
      </c>
      <c r="J42" s="67">
        <f>ABS(IF(G42=0,0,((I42/G42)*100)))</f>
        <v>359.92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3474200</v>
      </c>
      <c r="F43" s="90">
        <f>IF(E$8&gt;0,(E43/E$8)*100,0)</f>
        <v>0.27</v>
      </c>
      <c r="G43" s="89">
        <v>755400</v>
      </c>
      <c r="H43" s="90">
        <f>IF(G$8&gt;0,(G43/G$8)*100,0)</f>
        <v>0.06</v>
      </c>
      <c r="I43" s="91">
        <f>E43-G43</f>
        <v>2718800</v>
      </c>
      <c r="J43" s="92">
        <f>ABS(IF(G43=0,0,((I43/G43)*100)))</f>
        <v>359.92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3764692</v>
      </c>
      <c r="F45" s="65">
        <f>IF(E$8&gt;0,(E45/E$8)*100,0)</f>
        <v>0.29</v>
      </c>
      <c r="G45" s="65">
        <f>SUM(G46:G46)</f>
        <v>0</v>
      </c>
      <c r="H45" s="65">
        <f>IF(G$8&gt;0,(G45/G$8)*100,0)</f>
        <v>0</v>
      </c>
      <c r="I45" s="66">
        <f>E45-G45</f>
        <v>3764692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>
        <v>3764692</v>
      </c>
      <c r="F46" s="90">
        <f>IF(E$8&gt;0,(E46/E$8)*100,0)</f>
        <v>0.29</v>
      </c>
      <c r="G46" s="89"/>
      <c r="H46" s="90">
        <f>IF(G$8&gt;0,(G46/G$8)*100,0)</f>
        <v>0</v>
      </c>
      <c r="I46" s="91">
        <f>E46-G46</f>
        <v>3764692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22550</v>
      </c>
      <c r="F48" s="65">
        <f>IF(E$8&gt;0,(E48/E$8)*100,0)</f>
        <v>0</v>
      </c>
      <c r="G48" s="65">
        <f>SUM(G49:G52)</f>
        <v>22550</v>
      </c>
      <c r="H48" s="65">
        <f>IF(G$8&gt;0,(G48/G$8)*100,0)</f>
        <v>0</v>
      </c>
      <c r="I48" s="66">
        <f>E48-G48</f>
        <v>0</v>
      </c>
      <c r="J48" s="67">
        <f>ABS(IF(G48=0,0,((I48/G48)*100)))</f>
        <v>0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22550</v>
      </c>
      <c r="F50" s="90">
        <f>IF(E$8&gt;0,(E50/E$8)*100,0)</f>
        <v>0</v>
      </c>
      <c r="G50" s="89">
        <v>22550</v>
      </c>
      <c r="H50" s="90">
        <f>IF(G$8&gt;0,(G50/G$8)*100,0)</f>
        <v>0</v>
      </c>
      <c r="I50" s="91">
        <f>E50-G50</f>
        <v>0</v>
      </c>
      <c r="J50" s="92">
        <f>ABS(IF(G50=0,0,((I50/G50)*100)))</f>
        <v>0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1298366156.5</v>
      </c>
      <c r="F54" s="132">
        <f>IF(E$8&gt;0,(E54/E$8)*100,0)</f>
        <v>100</v>
      </c>
      <c r="G54" s="132">
        <f>G8</f>
        <v>1277913470.5</v>
      </c>
      <c r="H54" s="132">
        <f>IF(G$8&gt;0,(G54/G$8)*100,0)</f>
        <v>100</v>
      </c>
      <c r="I54" s="133">
        <f>E54-G54</f>
        <v>20452686</v>
      </c>
      <c r="J54" s="134">
        <f>ABS(IF(G54=0,0,((I54/G54)*100)))</f>
        <v>1.6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16488832</v>
      </c>
      <c r="F63" s="65">
        <f>IF(E$100&gt;0,(E63/E$100)*100,0)</f>
        <v>1.27</v>
      </c>
      <c r="G63" s="65">
        <f>G65+G71+G75+G79</f>
        <v>12351351</v>
      </c>
      <c r="H63" s="65">
        <f>IF(G$100&gt;0,(G63/G$100)*100,0)</f>
        <v>0.97</v>
      </c>
      <c r="I63" s="66">
        <f>E63-G63</f>
        <v>4137481</v>
      </c>
      <c r="J63" s="67">
        <f>ABS(IF(G63=0,0,((I63/G63)*100)))</f>
        <v>33.5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5171688</v>
      </c>
      <c r="F65" s="184">
        <f>IF(E$100&gt;0,(E65/E$100)*100,0)</f>
        <v>0.4</v>
      </c>
      <c r="G65" s="184">
        <f>SUM(G66:G69)</f>
        <v>1053816</v>
      </c>
      <c r="H65" s="184">
        <f>IF(G$100&gt;0,(G65/G$100)*100,0)</f>
        <v>0.08</v>
      </c>
      <c r="I65" s="185">
        <f>E65-G65</f>
        <v>4117872</v>
      </c>
      <c r="J65" s="186">
        <f>ABS(IF(G65=0,0,((I65/G65)*100)))</f>
        <v>390.76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193">
        <v>5162476</v>
      </c>
      <c r="F67" s="90">
        <f>IF(E$100&gt;0,(E67/E$100)*100,0)</f>
        <v>0.4</v>
      </c>
      <c r="G67" s="89">
        <v>1041671</v>
      </c>
      <c r="H67" s="90">
        <f>IF(G$100&gt;0,(G67/G$100)*100,0)</f>
        <v>0.08</v>
      </c>
      <c r="I67" s="91">
        <f>E67-G67</f>
        <v>4120805</v>
      </c>
      <c r="J67" s="92">
        <f>ABS(IF(G67=0,0,((I67/G67)*100)))</f>
        <v>395.6</v>
      </c>
      <c r="K67" s="57"/>
      <c r="L67" s="93" t="s">
        <v>14</v>
      </c>
      <c r="M67" s="194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9212</v>
      </c>
      <c r="F68" s="90">
        <f>IF(E$100&gt;0,(E68/E$100)*100,0)</f>
        <v>0</v>
      </c>
      <c r="G68" s="89">
        <v>12145</v>
      </c>
      <c r="H68" s="90">
        <f>IF(G$100&gt;0,(G68/G$100)*100,0)</f>
        <v>0</v>
      </c>
      <c r="I68" s="91">
        <f>E68-G68</f>
        <v>-2933</v>
      </c>
      <c r="J68" s="92">
        <f>ABS(IF(G68=0,0,((I68/G68)*100)))</f>
        <v>24.15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5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/>
      <c r="F72" s="90">
        <f>IF(E$100&gt;0,(E72/E$100)*100,0)</f>
        <v>0</v>
      </c>
      <c r="G72" s="89"/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4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4"/>
      <c r="N73" s="192"/>
      <c r="O73" s="96"/>
    </row>
    <row r="74" spans="1:15" s="128" customFormat="1" ht="4.5" customHeight="1">
      <c r="A74" s="51"/>
      <c r="B74" s="98"/>
      <c r="C74" s="99"/>
      <c r="D74" s="195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11317144</v>
      </c>
      <c r="F75" s="184">
        <f>IF(E$100&gt;0,(E75/E$100)*100,0)</f>
        <v>0.87</v>
      </c>
      <c r="G75" s="184">
        <f>SUM(G76:G77)</f>
        <v>11297535</v>
      </c>
      <c r="H75" s="184">
        <f>IF(G$100&gt;0,(G75/G$100)*100,0)</f>
        <v>0.88</v>
      </c>
      <c r="I75" s="185">
        <f>E75-G75</f>
        <v>19609</v>
      </c>
      <c r="J75" s="186">
        <f>ABS(IF(G75=0,0,((I75/G75)*100)))</f>
        <v>0.17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4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11317144</v>
      </c>
      <c r="F77" s="90">
        <f>IF(E$100&gt;0,(E77/E$100)*100,0)</f>
        <v>0.87</v>
      </c>
      <c r="G77" s="89">
        <v>11297535</v>
      </c>
      <c r="H77" s="90">
        <f>IF(G$100&gt;0,(G77/G$100)*100,0)</f>
        <v>0.88</v>
      </c>
      <c r="I77" s="91">
        <f>E77-G77</f>
        <v>19609</v>
      </c>
      <c r="J77" s="92">
        <f>ABS(IF(G77=0,0,((I77/G77)*100)))</f>
        <v>0.17</v>
      </c>
      <c r="K77" s="57"/>
      <c r="L77" s="93"/>
      <c r="M77" s="194"/>
      <c r="N77" s="192"/>
      <c r="O77" s="96"/>
    </row>
    <row r="78" spans="1:15" s="128" customFormat="1" ht="4.5" customHeight="1">
      <c r="A78" s="51"/>
      <c r="B78" s="196"/>
      <c r="C78" s="196"/>
      <c r="D78" s="190"/>
      <c r="E78" s="90"/>
      <c r="F78" s="90"/>
      <c r="G78" s="90"/>
      <c r="H78" s="90"/>
      <c r="I78" s="91"/>
      <c r="J78" s="92"/>
      <c r="K78" s="57"/>
      <c r="L78" s="93"/>
      <c r="M78" s="194"/>
      <c r="N78" s="192"/>
      <c r="O78" s="96"/>
    </row>
    <row r="79" spans="1:15" s="204" customFormat="1" ht="17.25" customHeight="1">
      <c r="A79" s="180" t="s">
        <v>116</v>
      </c>
      <c r="B79" s="197"/>
      <c r="C79" s="197"/>
      <c r="D79" s="198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9"/>
      <c r="L79" s="200"/>
      <c r="M79" s="201"/>
      <c r="N79" s="202"/>
      <c r="O79" s="203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4"/>
      <c r="N80" s="192"/>
      <c r="O80" s="96"/>
    </row>
    <row r="81" spans="1:15" s="128" customFormat="1" ht="21" customHeight="1">
      <c r="A81" s="51"/>
      <c r="B81" s="98"/>
      <c r="C81" s="99"/>
      <c r="D81" s="195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5"/>
      <c r="B82" s="176" t="s">
        <v>86</v>
      </c>
      <c r="C82" s="206"/>
      <c r="D82" s="207"/>
      <c r="E82" s="65">
        <f>SUM(E84,E87,E91,E95)</f>
        <v>1281877324.5</v>
      </c>
      <c r="F82" s="65">
        <f>IF(E$100&gt;0,(E82/E$100)*100,0)</f>
        <v>98.73</v>
      </c>
      <c r="G82" s="65">
        <f>SUM(G84,G87,G91,G95)</f>
        <v>1265562119.5</v>
      </c>
      <c r="H82" s="65">
        <f>IF(G$100&gt;0,(G82/G$100)*100,0)</f>
        <v>99.03</v>
      </c>
      <c r="I82" s="66">
        <f>E82-G82</f>
        <v>16315205</v>
      </c>
      <c r="J82" s="67">
        <f>ABS(IF(G82=0,0,((I82/G82)*100)))</f>
        <v>1.29</v>
      </c>
      <c r="K82" s="68"/>
      <c r="L82" s="69" t="s">
        <v>87</v>
      </c>
      <c r="M82" s="208"/>
      <c r="N82" s="209"/>
      <c r="O82" s="72">
        <v>44000</v>
      </c>
    </row>
    <row r="83" spans="1:15" s="128" customFormat="1" ht="4.5" customHeight="1">
      <c r="A83" s="51"/>
      <c r="B83" s="98"/>
      <c r="C83" s="99"/>
      <c r="D83" s="195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10"/>
      <c r="D84" s="211"/>
      <c r="E84" s="184">
        <f>SUM(E85)</f>
        <v>71842984.34</v>
      </c>
      <c r="F84" s="184">
        <f>IF(E$100&gt;0,(E84/E$100)*100,0)</f>
        <v>5.53</v>
      </c>
      <c r="G84" s="184">
        <f>SUM(G85)</f>
        <v>71842984.34</v>
      </c>
      <c r="H84" s="184">
        <f>IF(G$100&gt;0,(G84/G$100)*100,0)</f>
        <v>5.62</v>
      </c>
      <c r="I84" s="185">
        <f>E84-G84</f>
        <v>0</v>
      </c>
      <c r="J84" s="186">
        <f>ABS(IF(G84=0,0,((I84/G84)*100)))</f>
        <v>0</v>
      </c>
      <c r="K84" s="187" t="s">
        <v>10</v>
      </c>
      <c r="L84" s="187" t="s">
        <v>89</v>
      </c>
      <c r="M84" s="212"/>
      <c r="N84" s="213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4"/>
      <c r="E85" s="89">
        <v>71842984.34</v>
      </c>
      <c r="F85" s="90">
        <f>IF(E$100&gt;0,(E85/E$100)*100,0)</f>
        <v>5.53</v>
      </c>
      <c r="G85" s="89">
        <v>71842984.34</v>
      </c>
      <c r="H85" s="90">
        <f>IF(G$100&gt;0,(G85/G$100)*100,0)</f>
        <v>5.62</v>
      </c>
      <c r="I85" s="91">
        <f>E85-G85</f>
        <v>0</v>
      </c>
      <c r="J85" s="92">
        <f>ABS(IF(G85=0,0,((I85/G85)*100)))</f>
        <v>0</v>
      </c>
      <c r="K85" s="57"/>
      <c r="L85" s="93" t="s">
        <v>13</v>
      </c>
      <c r="M85" s="94" t="s">
        <v>90</v>
      </c>
      <c r="N85" s="215"/>
      <c r="O85" s="96">
        <v>44110</v>
      </c>
    </row>
    <row r="86" spans="1:15" s="128" customFormat="1" ht="4.5" customHeight="1">
      <c r="A86" s="51"/>
      <c r="B86" s="98"/>
      <c r="C86" s="99"/>
      <c r="D86" s="195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6"/>
      <c r="D87" s="183"/>
      <c r="E87" s="184">
        <f>SUM(E88:E89)</f>
        <v>969707533.24</v>
      </c>
      <c r="F87" s="184">
        <f>IF(E$100&gt;0,(E87/E$100)*100,0)</f>
        <v>74.69</v>
      </c>
      <c r="G87" s="184">
        <f>SUM(G88:G89)</f>
        <v>967387533.24</v>
      </c>
      <c r="H87" s="184">
        <f>IF(G$100&gt;0,(G87/G$100)*100,0)</f>
        <v>75.7</v>
      </c>
      <c r="I87" s="185">
        <f>E87-G87</f>
        <v>2320000</v>
      </c>
      <c r="J87" s="186">
        <f>ABS(IF(G87=0,0,((I87/G87)*100)))</f>
        <v>0.24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328230731.82</v>
      </c>
      <c r="F88" s="90">
        <f>IF(E$100&gt;0,(E88/E$100)*100,0)</f>
        <v>25.28</v>
      </c>
      <c r="G88" s="89">
        <v>325910731.82</v>
      </c>
      <c r="H88" s="90">
        <f>IF(G$100&gt;0,(G88/G$100)*100,0)</f>
        <v>25.5</v>
      </c>
      <c r="I88" s="91">
        <f>E88-G88</f>
        <v>2320000</v>
      </c>
      <c r="J88" s="92">
        <f>ABS(IF(G88=0,0,((I88/G88)*100)))</f>
        <v>0.71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641476801.42</v>
      </c>
      <c r="F89" s="90">
        <f>IF(E$100&gt;0,(E89/E$100)*100,0)</f>
        <v>49.41</v>
      </c>
      <c r="G89" s="89">
        <v>641476801.42</v>
      </c>
      <c r="H89" s="90">
        <f>IF(G$100&gt;0,(G89/G$100)*100,0)</f>
        <v>50.2</v>
      </c>
      <c r="I89" s="91">
        <f>E89-G89</f>
        <v>0</v>
      </c>
      <c r="J89" s="92">
        <f>ABS(IF(G89=0,0,((I89/G89)*100)))</f>
        <v>0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5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240326806.92</v>
      </c>
      <c r="F91" s="184">
        <f>IF(E$100&gt;0,(E91/E$100)*100,0)</f>
        <v>18.51</v>
      </c>
      <c r="G91" s="184">
        <f>G92+G93</f>
        <v>226331601.92</v>
      </c>
      <c r="H91" s="184">
        <f>IF(G$100&gt;0,(G91/G$100)*100,0)</f>
        <v>17.71</v>
      </c>
      <c r="I91" s="185">
        <f>E91-G91</f>
        <v>13995205</v>
      </c>
      <c r="J91" s="78">
        <f>ABS(IF(G91=0,0,((I91/G91)*100)))</f>
        <v>6.18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193">
        <v>240326806.92</v>
      </c>
      <c r="F92" s="90">
        <f>IF(E$100&gt;0,(E92/E$100)*100,0)</f>
        <v>18.51</v>
      </c>
      <c r="G92" s="89">
        <v>226331601.92</v>
      </c>
      <c r="H92" s="90">
        <f>IF(G$100&gt;0,(G92/G$100)*100,0)</f>
        <v>17.71</v>
      </c>
      <c r="I92" s="91">
        <f>E92-G92</f>
        <v>13995205</v>
      </c>
      <c r="J92" s="92">
        <f>ABS(IF(G92=0,0,((I92/G92)*100)))</f>
        <v>6.18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5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7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8"/>
      <c r="L96" s="219"/>
      <c r="M96" s="194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8"/>
      <c r="L97" s="219"/>
      <c r="M97" s="194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8"/>
      <c r="L98" s="219"/>
      <c r="M98" s="194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/>
      <c r="F99" s="90">
        <f t="shared" si="8"/>
        <v>0</v>
      </c>
      <c r="G99" s="89"/>
      <c r="H99" s="90">
        <f t="shared" si="9"/>
        <v>0</v>
      </c>
      <c r="I99" s="91">
        <f t="shared" si="10"/>
        <v>0</v>
      </c>
      <c r="J99" s="92">
        <f t="shared" si="11"/>
        <v>0</v>
      </c>
      <c r="K99" s="218"/>
      <c r="L99" s="219"/>
      <c r="M99" s="194"/>
      <c r="N99" s="192"/>
      <c r="O99" s="96"/>
    </row>
    <row r="100" spans="1:15" s="140" customFormat="1" ht="48.75" customHeight="1" thickBot="1">
      <c r="A100" s="220"/>
      <c r="B100" s="221" t="s">
        <v>125</v>
      </c>
      <c r="C100" s="222"/>
      <c r="D100" s="223"/>
      <c r="E100" s="224">
        <f>E63+E82</f>
        <v>1298366156.5</v>
      </c>
      <c r="F100" s="132">
        <f t="shared" si="8"/>
        <v>100</v>
      </c>
      <c r="G100" s="132">
        <f>G63+G82</f>
        <v>1277913470.5</v>
      </c>
      <c r="H100" s="132">
        <f t="shared" si="9"/>
        <v>100</v>
      </c>
      <c r="I100" s="133">
        <f t="shared" si="10"/>
        <v>20452686</v>
      </c>
      <c r="J100" s="134">
        <f t="shared" si="11"/>
        <v>1.6</v>
      </c>
      <c r="K100" s="135"/>
      <c r="L100" s="136" t="s">
        <v>72</v>
      </c>
      <c r="M100" s="137"/>
      <c r="N100" s="138"/>
      <c r="O100" s="139">
        <v>45000</v>
      </c>
    </row>
    <row r="101" spans="1:15" s="231" customFormat="1" ht="24" customHeight="1">
      <c r="A101" s="225"/>
      <c r="B101" s="226"/>
      <c r="C101" s="227"/>
      <c r="D101" s="227"/>
      <c r="E101" s="228"/>
      <c r="F101" s="228"/>
      <c r="G101" s="229"/>
      <c r="H101" s="228"/>
      <c r="I101" s="230"/>
      <c r="K101" s="232"/>
      <c r="L101" s="233"/>
      <c r="M101" s="234"/>
      <c r="N101" s="234"/>
      <c r="O101" s="235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2010-04-16T07:55:01Z</dcterms:created>
  <dcterms:modified xsi:type="dcterms:W3CDTF">2010-04-16T07:56:25Z</dcterms:modified>
  <cp:category/>
  <cp:version/>
  <cp:contentType/>
  <cp:contentStatus/>
</cp:coreProperties>
</file>