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<sst xmlns="http://schemas.openxmlformats.org/spreadsheetml/2006/main" count="124" uniqueCount="118">
  <si>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</si>
  <si>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</si>
  <si>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</si>
  <si>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</si>
  <si>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</si>
  <si>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</si>
  <si>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</si>
  <si>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</si>
  <si>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</si>
  <si>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</si>
  <si>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</si>
  <si>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</si>
  <si>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</si>
  <si>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</si>
  <si>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</si>
  <si>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</si>
  <si>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</si>
  <si>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</si>
  <si>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</si>
  <si>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</si>
  <si>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</si>
  <si>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</si>
  <si>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</si>
  <si>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</si>
  <si>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</si>
  <si>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</si>
  <si>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</si>
  <si>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</si>
  <si>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</si>
  <si>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</si>
  <si>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</si>
  <si>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</si>
  <si>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</si>
  <si>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</si>
  <si>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</si>
  <si>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</si>
  <si>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</si>
  <si>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</si>
  <si>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</si>
  <si>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</si>
  <si>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</si>
  <si>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</si>
  <si>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</si>
  <si>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</si>
  <si>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</si>
  <si>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</si>
  <si>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</si>
  <si>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</si>
  <si>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</si>
  <si>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</si>
  <si>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</si>
  <si>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</si>
  <si>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</si>
  <si>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</si>
  <si>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</si>
  <si>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</si>
  <si>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</si>
  <si>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</si>
  <si>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</si>
  <si>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</si>
  <si>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</si>
  <si>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</si>
  <si>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</si>
  <si>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</si>
  <si>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</si>
  <si>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</si>
  <si>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</si>
  <si>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</si>
  <si>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</si>
  <si>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</si>
  <si>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</si>
  <si>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</si>
  <si>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</si>
  <si>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管制藥品製藥工廠作業基金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</si>
  <si>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</si>
  <si>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630,250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</si>
  <si>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</si>
  <si>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</si>
  <si>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</si>
  <si>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</si>
  <si>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</si>
  <si>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</si>
  <si>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</si>
  <si>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</si>
  <si>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</si>
  <si>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</si>
  <si>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</si>
  <si>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</si>
  <si>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</si>
  <si>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</si>
  <si>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</si>
  <si>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</si>
  <si>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</si>
  <si>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</si>
  <si>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</si>
  <si>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</si>
  <si>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</si>
  <si>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</si>
  <si>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</si>
  <si>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</si>
  <si>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</si>
  <si>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</si>
  <si>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</si>
  <si>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</si>
  <si>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</si>
  <si>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</si>
  <si>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</si>
  <si>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</si>
  <si>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</si>
  <si>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</si>
  <si>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</si>
  <si>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</si>
  <si>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</si>
  <si>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</si>
  <si>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</si>
  <si>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</si>
  <si>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管制藥品製藥工廠作業基金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</si>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</sst>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251340986</v>
      </c>
      <c r="C7" s="58">
        <f>SUM(C8:C16)</f>
        <v>241742000</v>
      </c>
      <c r="D7" s="59">
        <f aca="true" t="shared" si="0" ref="D7:D39">B7-C7</f>
        <v>9598986</v>
      </c>
      <c r="E7" s="60">
        <f aca="true" t="shared" si="1" ref="E7:E39">IF(C7=0,0,(D7/C7)*100)</f>
        <v>3.97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>
        <v>251335986</v>
      </c>
      <c r="C9" s="61">
        <v>241722000</v>
      </c>
      <c r="D9" s="62">
        <f t="shared" si="0"/>
        <v>9613986</v>
      </c>
      <c r="E9" s="63">
        <f t="shared" si="1"/>
        <v>3.98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5000</v>
      </c>
      <c r="C16" s="61">
        <v>20000</v>
      </c>
      <c r="D16" s="62">
        <f t="shared" si="0"/>
        <v>-15000</v>
      </c>
      <c r="E16" s="63">
        <f t="shared" si="1"/>
        <v>-75</v>
      </c>
    </row>
    <row r="17" spans="1:5" s="27" customFormat="1" ht="24.75" customHeight="1">
      <c r="A17" s="30" t="s">
        <v>92</v>
      </c>
      <c r="B17" s="58">
        <f>SUM(B18:B29)</f>
        <v>121071061.8</v>
      </c>
      <c r="C17" s="58">
        <f>SUM(C18:C29)</f>
        <v>160473000</v>
      </c>
      <c r="D17" s="59">
        <f t="shared" si="0"/>
        <v>-39401938.2</v>
      </c>
      <c r="E17" s="60">
        <f t="shared" si="1"/>
        <v>-24.55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>
        <v>118385167.6</v>
      </c>
      <c r="C19" s="61">
        <v>157283000</v>
      </c>
      <c r="D19" s="62">
        <f t="shared" si="0"/>
        <v>-38897832.4</v>
      </c>
      <c r="E19" s="63">
        <f t="shared" si="1"/>
        <v>-24.73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1588956</v>
      </c>
      <c r="C26" s="61">
        <v>1782000</v>
      </c>
      <c r="D26" s="62">
        <f t="shared" si="0"/>
        <v>-193044</v>
      </c>
      <c r="E26" s="63">
        <f t="shared" si="1"/>
        <v>-10.83</v>
      </c>
    </row>
    <row r="27" spans="1:5" s="27" customFormat="1" ht="15" customHeight="1">
      <c r="A27" s="28" t="s">
        <v>102</v>
      </c>
      <c r="B27" s="61">
        <v>179658</v>
      </c>
      <c r="C27" s="61">
        <v>250000</v>
      </c>
      <c r="D27" s="62">
        <f t="shared" si="0"/>
        <v>-70342</v>
      </c>
      <c r="E27" s="63">
        <f t="shared" si="1"/>
        <v>-28.14</v>
      </c>
    </row>
    <row r="28" spans="1:5" s="27" customFormat="1" ht="15" customHeight="1">
      <c r="A28" s="28" t="s">
        <v>103</v>
      </c>
      <c r="B28" s="61">
        <v>917280.2</v>
      </c>
      <c r="C28" s="61">
        <v>1158000</v>
      </c>
      <c r="D28" s="62">
        <f t="shared" si="0"/>
        <v>-240719.8</v>
      </c>
      <c r="E28" s="63">
        <f t="shared" si="1"/>
        <v>-20.79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130269924.2</v>
      </c>
      <c r="C30" s="58">
        <f>C7-C17</f>
        <v>81269000</v>
      </c>
      <c r="D30" s="59">
        <f t="shared" si="0"/>
        <v>49000924.2</v>
      </c>
      <c r="E30" s="60">
        <f t="shared" si="1"/>
        <v>60.29</v>
      </c>
    </row>
    <row r="31" spans="1:5" s="27" customFormat="1" ht="23.25" customHeight="1">
      <c r="A31" s="30" t="s">
        <v>106</v>
      </c>
      <c r="B31" s="58">
        <f>SUM(B32:B33)</f>
        <v>862547</v>
      </c>
      <c r="C31" s="58">
        <f>SUM(C32:C33)</f>
        <v>560000</v>
      </c>
      <c r="D31" s="59">
        <f t="shared" si="0"/>
        <v>302547</v>
      </c>
      <c r="E31" s="60">
        <f t="shared" si="1"/>
        <v>54.03</v>
      </c>
    </row>
    <row r="32" spans="1:5" s="27" customFormat="1" ht="15.75" customHeight="1">
      <c r="A32" s="28" t="s">
        <v>107</v>
      </c>
      <c r="B32" s="61">
        <v>392892</v>
      </c>
      <c r="C32" s="61">
        <v>410000</v>
      </c>
      <c r="D32" s="62">
        <f t="shared" si="0"/>
        <v>-17108</v>
      </c>
      <c r="E32" s="63">
        <f t="shared" si="1"/>
        <v>-4.17</v>
      </c>
    </row>
    <row r="33" spans="1:5" s="27" customFormat="1" ht="15.75" customHeight="1">
      <c r="A33" s="28" t="s">
        <v>108</v>
      </c>
      <c r="B33" s="61">
        <v>469655</v>
      </c>
      <c r="C33" s="61">
        <v>150000</v>
      </c>
      <c r="D33" s="62">
        <f t="shared" si="0"/>
        <v>319655</v>
      </c>
      <c r="E33" s="63">
        <f t="shared" si="1"/>
        <v>213.1</v>
      </c>
    </row>
    <row r="34" spans="1:5" s="27" customFormat="1" ht="24.75" customHeight="1">
      <c r="A34" s="30" t="s">
        <v>109</v>
      </c>
      <c r="B34" s="58">
        <f>SUM(B35:B36)</f>
        <v>120980</v>
      </c>
      <c r="C34" s="58">
        <f>SUM(C35:C36)</f>
        <v>163000</v>
      </c>
      <c r="D34" s="59">
        <f t="shared" si="0"/>
        <v>-42020</v>
      </c>
      <c r="E34" s="60">
        <f t="shared" si="1"/>
        <v>-25.78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120980</v>
      </c>
      <c r="C36" s="61">
        <v>163000</v>
      </c>
      <c r="D36" s="62">
        <f t="shared" si="0"/>
        <v>-42020</v>
      </c>
      <c r="E36" s="63">
        <f t="shared" si="1"/>
        <v>-25.78</v>
      </c>
    </row>
    <row r="37" spans="1:5" s="27" customFormat="1" ht="25.5" customHeight="1">
      <c r="A37" s="30" t="s">
        <v>112</v>
      </c>
      <c r="B37" s="58">
        <f>B31-B34</f>
        <v>741567</v>
      </c>
      <c r="C37" s="58">
        <f>C31-C34</f>
        <v>397000</v>
      </c>
      <c r="D37" s="59">
        <f t="shared" si="0"/>
        <v>344567</v>
      </c>
      <c r="E37" s="60">
        <f t="shared" si="1"/>
        <v>86.79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131011491.2</v>
      </c>
      <c r="C44" s="39">
        <f>C30+C37+C38+C39</f>
        <v>81666000</v>
      </c>
      <c r="D44" s="68">
        <f>B44-C44</f>
        <v>49345491.2</v>
      </c>
      <c r="E44" s="69">
        <f>IF(C44=0,0,(D44/C44)*100)</f>
        <v>60.42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703788959.87</v>
      </c>
      <c r="C6" s="14">
        <f>ROUND(IF(B$6&gt;0,(B6/B$6)*100,0),2)</f>
        <v>100</v>
      </c>
      <c r="D6" s="15" t="s">
        <v>6</v>
      </c>
      <c r="E6" s="14">
        <f>SUM(E7,E13,E17,E21)</f>
        <v>25909526.9</v>
      </c>
      <c r="F6" s="16">
        <f aca="true" t="shared" si="0" ref="F6:F11">ROUND(IF(E$47&gt;0,(E6/E$47)*100,0),2)</f>
        <v>3.68</v>
      </c>
    </row>
    <row r="7" spans="1:6" s="17" customFormat="1" ht="16.5" customHeight="1">
      <c r="A7" s="18" t="s">
        <v>7</v>
      </c>
      <c r="B7" s="19">
        <f>SUM(B8:B13)</f>
        <v>482404837.87</v>
      </c>
      <c r="C7" s="19">
        <f>ROUND(IF(B$6&gt;0,(B7/B$6)*100,0),2)</f>
        <v>68.54</v>
      </c>
      <c r="D7" s="20" t="s">
        <v>8</v>
      </c>
      <c r="E7" s="19">
        <f>SUM(E8:E11)</f>
        <v>6339729.9</v>
      </c>
      <c r="F7" s="21">
        <f t="shared" si="0"/>
        <v>0.9</v>
      </c>
    </row>
    <row r="8" spans="1:6" s="27" customFormat="1" ht="13.5" customHeight="1">
      <c r="A8" s="22" t="s">
        <v>9</v>
      </c>
      <c r="B8" s="23">
        <v>366481237.78</v>
      </c>
      <c r="C8" s="24">
        <f>ROUND(IF(B$6=0,0,(B8/B$6)*100),2)</f>
        <v>52.07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4134687.9</v>
      </c>
      <c r="F9" s="26">
        <f t="shared" si="0"/>
        <v>0.59</v>
      </c>
    </row>
    <row r="10" spans="1:6" s="27" customFormat="1" ht="13.5" customHeight="1">
      <c r="A10" s="28" t="s">
        <v>13</v>
      </c>
      <c r="B10" s="23"/>
      <c r="C10" s="24">
        <f t="shared" si="1"/>
        <v>0</v>
      </c>
      <c r="D10" s="25" t="s">
        <v>14</v>
      </c>
      <c r="E10" s="23">
        <v>2205042</v>
      </c>
      <c r="F10" s="26">
        <f t="shared" si="0"/>
        <v>0.31</v>
      </c>
    </row>
    <row r="11" spans="1:6" s="27" customFormat="1" ht="13.5" customHeight="1">
      <c r="A11" s="28" t="s">
        <v>15</v>
      </c>
      <c r="B11" s="23">
        <v>113875572.6</v>
      </c>
      <c r="C11" s="24">
        <f t="shared" si="1"/>
        <v>16.18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2025558.49</v>
      </c>
      <c r="C12" s="24">
        <f t="shared" si="1"/>
        <v>0.29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22469</v>
      </c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0</v>
      </c>
      <c r="C14" s="19">
        <f t="shared" si="1"/>
        <v>0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19569797</v>
      </c>
      <c r="F17" s="21">
        <f>ROUND(IF(E$47&gt;0,(E17/E$47)*100,0),2)</f>
        <v>2.78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19569797</v>
      </c>
      <c r="F19" s="26">
        <f>ROUND(IF(E$47&gt;0,(E19/E$47)*100,0),2)</f>
        <v>2.78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217393588</v>
      </c>
      <c r="C21" s="19">
        <f t="shared" si="2"/>
        <v>30.89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97441800</v>
      </c>
      <c r="C22" s="24">
        <f t="shared" si="2"/>
        <v>13.85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650426</v>
      </c>
      <c r="C23" s="24">
        <f t="shared" si="2"/>
        <v>0.09</v>
      </c>
      <c r="D23" s="29"/>
      <c r="E23" s="24"/>
      <c r="F23" s="26"/>
    </row>
    <row r="24" spans="1:6" s="27" customFormat="1" ht="15" customHeight="1">
      <c r="A24" s="28" t="s">
        <v>37</v>
      </c>
      <c r="B24" s="23">
        <v>48466281</v>
      </c>
      <c r="C24" s="24">
        <f t="shared" si="2"/>
        <v>6.89</v>
      </c>
      <c r="D24" s="20"/>
      <c r="E24" s="24"/>
      <c r="F24" s="21"/>
    </row>
    <row r="25" spans="1:6" s="27" customFormat="1" ht="15" customHeight="1">
      <c r="A25" s="28" t="s">
        <v>38</v>
      </c>
      <c r="B25" s="23">
        <v>68024993</v>
      </c>
      <c r="C25" s="24">
        <f t="shared" si="2"/>
        <v>9.67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1104803</v>
      </c>
      <c r="C26" s="24">
        <f t="shared" si="2"/>
        <v>0.16</v>
      </c>
      <c r="D26" s="32" t="s">
        <v>40</v>
      </c>
      <c r="E26" s="19">
        <f>E27+E30+E34+E38</f>
        <v>677879432.97</v>
      </c>
      <c r="F26" s="21">
        <f>ROUND(IF(E$47&gt;0,(E26/E$47)*100,0),2)</f>
        <v>96.32</v>
      </c>
    </row>
    <row r="27" spans="1:6" s="27" customFormat="1" ht="15" customHeight="1">
      <c r="A27" s="28" t="s">
        <v>41</v>
      </c>
      <c r="B27" s="23">
        <v>1705285</v>
      </c>
      <c r="C27" s="24">
        <f t="shared" si="2"/>
        <v>0.24</v>
      </c>
      <c r="D27" s="20" t="s">
        <v>42</v>
      </c>
      <c r="E27" s="33">
        <f>SUM(E28)</f>
        <v>208000000</v>
      </c>
      <c r="F27" s="21">
        <f>ROUND(IF(E$47&gt;0,(E27/E$47)*100,0),2)</f>
        <v>29.55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208000000</v>
      </c>
      <c r="F28" s="26">
        <f>ROUND(IF(E$47&gt;0,(E28/E$47)*100,0),2)</f>
        <v>29.55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272045034.6</v>
      </c>
      <c r="F30" s="21">
        <f>ROUND(IF(E$47&gt;0,(E30/E$47)*100,0),2)</f>
        <v>38.65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272045034.6</v>
      </c>
      <c r="F32" s="26">
        <f>ROUND(IF(E$47&gt;0,(E32/E$47)*100,0),2)</f>
        <v>38.65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131011491.2</v>
      </c>
      <c r="F34" s="21">
        <f>ROUND(IF(E$47&gt;0,(E34/E$47)*100,0),2)</f>
        <v>18.62</v>
      </c>
    </row>
    <row r="35" spans="1:6" s="27" customFormat="1" ht="15" customHeight="1">
      <c r="A35" s="30" t="s">
        <v>55</v>
      </c>
      <c r="B35" s="19">
        <f>SUM(B36)</f>
        <v>860991</v>
      </c>
      <c r="C35" s="19">
        <f t="shared" si="2"/>
        <v>0.12</v>
      </c>
      <c r="D35" s="25" t="s">
        <v>56</v>
      </c>
      <c r="E35" s="23">
        <v>131011491.2</v>
      </c>
      <c r="F35" s="26">
        <f>ROUND(IF(E$47&gt;0,(E35/E$47)*100,0),2)</f>
        <v>18.62</v>
      </c>
    </row>
    <row r="36" spans="1:6" s="27" customFormat="1" ht="15" customHeight="1">
      <c r="A36" s="28" t="s">
        <v>57</v>
      </c>
      <c r="B36" s="23">
        <v>860991</v>
      </c>
      <c r="C36" s="24">
        <f t="shared" si="2"/>
        <v>0.12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66822907.17</v>
      </c>
      <c r="F38" s="21">
        <f aca="true" t="shared" si="3" ref="F38:F43">ROUND(IF(E$47&gt;0,(E38/E$47)*100,0),2)</f>
        <v>9.49</v>
      </c>
    </row>
    <row r="39" spans="1:6" s="27" customFormat="1" ht="15.75" customHeight="1">
      <c r="A39" s="30" t="s">
        <v>62</v>
      </c>
      <c r="B39" s="19">
        <f>SUM(B40:B43)</f>
        <v>3129543</v>
      </c>
      <c r="C39" s="19">
        <f t="shared" si="2"/>
        <v>0.44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3129543</v>
      </c>
      <c r="C41" s="24">
        <f t="shared" si="2"/>
        <v>0.44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66822907.17</v>
      </c>
      <c r="F43" s="26">
        <f t="shared" si="3"/>
        <v>9.49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703788959.87</v>
      </c>
      <c r="C47" s="39">
        <f>IF(B$6&gt;0,(B47/B$6)*100,0)</f>
        <v>100</v>
      </c>
      <c r="D47" s="38" t="s">
        <v>72</v>
      </c>
      <c r="E47" s="39">
        <f>E6+E26</f>
        <v>703788959.87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2010-09-03T00:59:52Z</dcterms:created>
  <dcterms:modified xsi:type="dcterms:W3CDTF">2010-09-03T01:00:17Z</dcterms:modified>
  <cp:category/>
  <cp:version/>
  <cp:contentType/>
  <cp:contentStatus/>
</cp:coreProperties>
</file>