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<sst xmlns="http://schemas.openxmlformats.org/spreadsheetml/2006/main" count="123" uniqueCount="116">
  <si>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</si>
  <si>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</si>
  <si>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</si>
  <si>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</si>
  <si>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</si>
  <si>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</si>
  <si>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</si>
  <si>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</si>
  <si>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</si>
  <si>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</si>
  <si>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</si>
  <si>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</si>
  <si>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</si>
  <si>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</si>
  <si>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</si>
  <si>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</si>
  <si>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</si>
  <si>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</si>
  <si>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</si>
  <si>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</si>
  <si>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</si>
  <si>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</si>
  <si>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</si>
  <si>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</si>
  <si>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</si>
  <si>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</si>
  <si>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</si>
  <si>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</si>
  <si>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</si>
  <si>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</si>
  <si>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</si>
  <si>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</si>
  <si>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</si>
  <si>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</si>
  <si>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</si>
  <si>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</si>
  <si>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</si>
  <si>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</si>
  <si>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</si>
  <si>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</si>
  <si>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</si>
  <si>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</si>
  <si>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</si>
  <si>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</si>
  <si>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</si>
  <si>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</si>
  <si>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</si>
  <si>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</si>
  <si>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</si>
  <si>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</si>
  <si>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</si>
  <si>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</si>
  <si>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</si>
  <si>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</si>
  <si>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</si>
  <si>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</si>
  <si>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</si>
  <si>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</si>
  <si>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</si>
  <si>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</si>
  <si>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</si>
  <si>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</si>
  <si>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</si>
  <si>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</si>
  <si>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</si>
  <si>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</si>
  <si>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</si>
  <si>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</si>
  <si>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</si>
  <si>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</si>
  <si>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</si>
  <si>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</si>
  <si>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</si>
  <si>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原住民族綜合發展基金</t>
  </si>
  <si>
    <t>　　　　　　　　　　　　　　 　 　中華民國99年6月30日</t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</si>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</sst>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177" fontId="19" fillId="0" borderId="14" xfId="0" applyNumberFormat="1" applyFont="1" applyBorder="1" applyAlignment="1" applyProtection="1">
      <alignment horizontal="right" vertical="center"/>
      <protection locked="0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75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115</v>
      </c>
      <c r="C4" s="6"/>
      <c r="D4" s="6"/>
      <c r="E4" s="7" t="s">
        <v>1</v>
      </c>
    </row>
    <row r="5" spans="1:5" s="12" customFormat="1" ht="16.5">
      <c r="A5" s="50" t="s">
        <v>76</v>
      </c>
      <c r="B5" s="51" t="s">
        <v>77</v>
      </c>
      <c r="C5" s="51" t="s">
        <v>78</v>
      </c>
      <c r="D5" s="51" t="s">
        <v>79</v>
      </c>
      <c r="E5" s="52"/>
    </row>
    <row r="6" spans="1:5" s="12" customFormat="1" ht="16.5">
      <c r="A6" s="53"/>
      <c r="B6" s="54"/>
      <c r="C6" s="54"/>
      <c r="D6" s="55" t="s">
        <v>80</v>
      </c>
      <c r="E6" s="56" t="s">
        <v>4</v>
      </c>
    </row>
    <row r="7" spans="1:5" s="17" customFormat="1" ht="25.5" customHeight="1">
      <c r="A7" s="57" t="s">
        <v>81</v>
      </c>
      <c r="B7" s="58">
        <f>SUM(B8:B16)</f>
        <v>446803407</v>
      </c>
      <c r="C7" s="58">
        <f>SUM(C8:C16)</f>
        <v>244550000</v>
      </c>
      <c r="D7" s="59">
        <f aca="true" t="shared" si="0" ref="D7:D39">B7-C7</f>
        <v>202253407</v>
      </c>
      <c r="E7" s="60">
        <f aca="true" t="shared" si="1" ref="E7:E39">IF(C7=0,0,(D7/C7)*100)</f>
        <v>82.7</v>
      </c>
    </row>
    <row r="8" spans="1:5" s="27" customFormat="1" ht="15.75" customHeight="1">
      <c r="A8" s="28" t="s">
        <v>82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83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84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85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86</v>
      </c>
      <c r="B12" s="61">
        <v>6587518</v>
      </c>
      <c r="C12" s="61">
        <v>12550000</v>
      </c>
      <c r="D12" s="62">
        <f t="shared" si="0"/>
        <v>-5962482</v>
      </c>
      <c r="E12" s="63">
        <f t="shared" si="1"/>
        <v>-47.51</v>
      </c>
    </row>
    <row r="13" spans="1:5" s="27" customFormat="1" ht="15.75" customHeight="1">
      <c r="A13" s="28" t="s">
        <v>87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88</v>
      </c>
      <c r="B14" s="61">
        <v>282347489</v>
      </c>
      <c r="C14" s="61">
        <v>180000000</v>
      </c>
      <c r="D14" s="62">
        <f t="shared" si="0"/>
        <v>102347489</v>
      </c>
      <c r="E14" s="63">
        <f t="shared" si="1"/>
        <v>56.86</v>
      </c>
    </row>
    <row r="15" spans="1:5" s="27" customFormat="1" ht="15.75" customHeight="1">
      <c r="A15" s="28" t="s">
        <v>89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90</v>
      </c>
      <c r="B16" s="61">
        <v>157868400</v>
      </c>
      <c r="C16" s="61">
        <v>52000000</v>
      </c>
      <c r="D16" s="62">
        <f t="shared" si="0"/>
        <v>105868400</v>
      </c>
      <c r="E16" s="63">
        <f t="shared" si="1"/>
        <v>203.59</v>
      </c>
    </row>
    <row r="17" spans="1:5" s="27" customFormat="1" ht="24.75" customHeight="1">
      <c r="A17" s="30" t="s">
        <v>91</v>
      </c>
      <c r="B17" s="58">
        <f>SUM(B18:B29)</f>
        <v>337009436</v>
      </c>
      <c r="C17" s="58">
        <f>SUM(C18:C29)</f>
        <v>271176000</v>
      </c>
      <c r="D17" s="59">
        <f t="shared" si="0"/>
        <v>65833436</v>
      </c>
      <c r="E17" s="60">
        <f t="shared" si="1"/>
        <v>24.28</v>
      </c>
    </row>
    <row r="18" spans="1:5" s="27" customFormat="1" ht="15" customHeight="1">
      <c r="A18" s="28" t="s">
        <v>92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93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94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95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96</v>
      </c>
      <c r="B22" s="61">
        <v>6386762</v>
      </c>
      <c r="C22" s="61">
        <v>9380000</v>
      </c>
      <c r="D22" s="62">
        <f t="shared" si="0"/>
        <v>-2993238</v>
      </c>
      <c r="E22" s="63">
        <f t="shared" si="1"/>
        <v>-31.91</v>
      </c>
    </row>
    <row r="23" spans="1:5" s="27" customFormat="1" ht="15" customHeight="1">
      <c r="A23" s="28" t="s">
        <v>97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98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99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100</v>
      </c>
      <c r="B26" s="61">
        <v>330440377</v>
      </c>
      <c r="C26" s="61">
        <v>260721000</v>
      </c>
      <c r="D26" s="62">
        <f t="shared" si="0"/>
        <v>69719377</v>
      </c>
      <c r="E26" s="63">
        <f t="shared" si="1"/>
        <v>26.74</v>
      </c>
    </row>
    <row r="27" spans="1:5" s="27" customFormat="1" ht="15" customHeight="1">
      <c r="A27" s="28" t="s">
        <v>101</v>
      </c>
      <c r="B27" s="61">
        <v>182297</v>
      </c>
      <c r="C27" s="61">
        <v>1075000</v>
      </c>
      <c r="D27" s="62">
        <f t="shared" si="0"/>
        <v>-892703</v>
      </c>
      <c r="E27" s="63">
        <f t="shared" si="1"/>
        <v>-83.04</v>
      </c>
    </row>
    <row r="28" spans="1:5" s="27" customFormat="1" ht="15" customHeight="1">
      <c r="A28" s="28" t="s">
        <v>102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103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104</v>
      </c>
      <c r="B30" s="58">
        <f>B7-B17</f>
        <v>109793971</v>
      </c>
      <c r="C30" s="58">
        <f>C7-C17</f>
        <v>-26626000</v>
      </c>
      <c r="D30" s="59">
        <f t="shared" si="0"/>
        <v>136419971</v>
      </c>
      <c r="E30" s="60">
        <f t="shared" si="1"/>
        <v>-512.36</v>
      </c>
    </row>
    <row r="31" spans="1:5" s="27" customFormat="1" ht="23.25" customHeight="1">
      <c r="A31" s="30" t="s">
        <v>105</v>
      </c>
      <c r="B31" s="58">
        <f>SUM(B32:B33)</f>
        <v>20564558</v>
      </c>
      <c r="C31" s="58">
        <f>SUM(C32:C33)</f>
        <v>6270000</v>
      </c>
      <c r="D31" s="59">
        <f t="shared" si="0"/>
        <v>14294558</v>
      </c>
      <c r="E31" s="60">
        <f t="shared" si="1"/>
        <v>227.98</v>
      </c>
    </row>
    <row r="32" spans="1:5" s="27" customFormat="1" ht="15.75" customHeight="1">
      <c r="A32" s="28" t="s">
        <v>106</v>
      </c>
      <c r="B32" s="61">
        <v>3189429</v>
      </c>
      <c r="C32" s="61">
        <v>2270000</v>
      </c>
      <c r="D32" s="62">
        <f t="shared" si="0"/>
        <v>919429</v>
      </c>
      <c r="E32" s="63">
        <f t="shared" si="1"/>
        <v>40.5</v>
      </c>
    </row>
    <row r="33" spans="1:5" s="27" customFormat="1" ht="15.75" customHeight="1">
      <c r="A33" s="28" t="s">
        <v>107</v>
      </c>
      <c r="B33" s="61">
        <v>17375129</v>
      </c>
      <c r="C33" s="61">
        <v>4000000</v>
      </c>
      <c r="D33" s="62">
        <f t="shared" si="0"/>
        <v>13375129</v>
      </c>
      <c r="E33" s="63">
        <f t="shared" si="1"/>
        <v>334.38</v>
      </c>
    </row>
    <row r="34" spans="1:5" s="27" customFormat="1" ht="24.75" customHeight="1">
      <c r="A34" s="30" t="s">
        <v>108</v>
      </c>
      <c r="B34" s="58">
        <f>SUM(B35:B36)</f>
        <v>22156065</v>
      </c>
      <c r="C34" s="58">
        <f>SUM(C35:C36)</f>
        <v>7500000</v>
      </c>
      <c r="D34" s="59">
        <f t="shared" si="0"/>
        <v>14656065</v>
      </c>
      <c r="E34" s="60">
        <f t="shared" si="1"/>
        <v>195.41</v>
      </c>
    </row>
    <row r="35" spans="1:5" s="27" customFormat="1" ht="15.75" customHeight="1">
      <c r="A35" s="28" t="s">
        <v>109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110</v>
      </c>
      <c r="B36" s="61">
        <v>22156065</v>
      </c>
      <c r="C36" s="61">
        <v>7500000</v>
      </c>
      <c r="D36" s="62">
        <f t="shared" si="0"/>
        <v>14656065</v>
      </c>
      <c r="E36" s="63">
        <f t="shared" si="1"/>
        <v>195.41</v>
      </c>
    </row>
    <row r="37" spans="1:5" s="27" customFormat="1" ht="25.5" customHeight="1">
      <c r="A37" s="30" t="s">
        <v>111</v>
      </c>
      <c r="B37" s="58">
        <f>B31-B34</f>
        <v>-1591507</v>
      </c>
      <c r="C37" s="58">
        <f>C31-C34</f>
        <v>-1230000</v>
      </c>
      <c r="D37" s="59">
        <f t="shared" si="0"/>
        <v>-361507</v>
      </c>
      <c r="E37" s="60">
        <f t="shared" si="1"/>
        <v>29.39</v>
      </c>
    </row>
    <row r="38" spans="1:5" s="27" customFormat="1" ht="25.5" customHeight="1">
      <c r="A38" s="30" t="s">
        <v>112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113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114</v>
      </c>
      <c r="B44" s="39">
        <f>B30+B37+B38+B39</f>
        <v>108202464</v>
      </c>
      <c r="C44" s="39">
        <f>C30+C37+C38+C39</f>
        <v>-27856000</v>
      </c>
      <c r="D44" s="68">
        <f>B44-C44</f>
        <v>136058464</v>
      </c>
      <c r="E44" s="69">
        <f>IF(C44=0,0,(D44/C44)*100)</f>
        <v>-488.44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9516826469.5</v>
      </c>
      <c r="C6" s="14">
        <f>ROUND(IF(B$6&gt;0,(B6/B$6)*100,0),2)</f>
        <v>100</v>
      </c>
      <c r="D6" s="15" t="s">
        <v>6</v>
      </c>
      <c r="E6" s="14">
        <f>SUM(E7,E13,E17,E21)</f>
        <v>324107018</v>
      </c>
      <c r="F6" s="16">
        <f aca="true" t="shared" si="0" ref="F6:F11">ROUND(IF(E$47&gt;0,(E6/E$47)*100,0),2)</f>
        <v>3.41</v>
      </c>
    </row>
    <row r="7" spans="1:6" s="17" customFormat="1" ht="16.5" customHeight="1">
      <c r="A7" s="18" t="s">
        <v>7</v>
      </c>
      <c r="B7" s="19">
        <f>SUM(B8:B13)</f>
        <v>8724055981.5</v>
      </c>
      <c r="C7" s="19">
        <f>ROUND(IF(B$6&gt;0,(B7/B$6)*100,0),2)</f>
        <v>91.67</v>
      </c>
      <c r="D7" s="20" t="s">
        <v>8</v>
      </c>
      <c r="E7" s="19">
        <f>SUM(E8:E11)</f>
        <v>3374071</v>
      </c>
      <c r="F7" s="21">
        <f t="shared" si="0"/>
        <v>0.04</v>
      </c>
    </row>
    <row r="8" spans="1:6" s="27" customFormat="1" ht="13.5" customHeight="1">
      <c r="A8" s="22" t="s">
        <v>9</v>
      </c>
      <c r="B8" s="23">
        <v>7941441392.5</v>
      </c>
      <c r="C8" s="24">
        <f>ROUND(IF(B$6=0,0,(B8/B$6)*100),2)</f>
        <v>83.45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3374071</v>
      </c>
      <c r="F9" s="26">
        <f t="shared" si="0"/>
        <v>0.04</v>
      </c>
    </row>
    <row r="10" spans="1:6" s="27" customFormat="1" ht="13.5" customHeight="1">
      <c r="A10" s="28" t="s">
        <v>13</v>
      </c>
      <c r="B10" s="23">
        <v>362506337</v>
      </c>
      <c r="C10" s="24">
        <f t="shared" si="1"/>
        <v>3.81</v>
      </c>
      <c r="D10" s="25" t="s">
        <v>14</v>
      </c>
      <c r="E10" s="23"/>
      <c r="F10" s="26">
        <f t="shared" si="0"/>
        <v>0</v>
      </c>
    </row>
    <row r="11" spans="1:6" s="27" customFormat="1" ht="13.5" customHeight="1">
      <c r="A11" s="28" t="s">
        <v>15</v>
      </c>
      <c r="B11" s="23"/>
      <c r="C11" s="24">
        <f t="shared" si="1"/>
        <v>0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267273891</v>
      </c>
      <c r="C12" s="24">
        <f t="shared" si="1"/>
        <v>2.81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152834361</v>
      </c>
      <c r="C13" s="24">
        <f t="shared" si="1"/>
        <v>1.61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762565778</v>
      </c>
      <c r="C14" s="19">
        <f t="shared" si="1"/>
        <v>8.01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320732947</v>
      </c>
      <c r="F17" s="21">
        <f>ROUND(IF(E$47&gt;0,(E17/E$47)*100,0),2)</f>
        <v>3.37</v>
      </c>
    </row>
    <row r="18" spans="1:6" s="27" customFormat="1" ht="15" customHeight="1">
      <c r="A18" s="28" t="s">
        <v>27</v>
      </c>
      <c r="B18" s="23">
        <v>762565778</v>
      </c>
      <c r="C18" s="24">
        <f t="shared" si="2"/>
        <v>8.01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320732947</v>
      </c>
      <c r="F19" s="26">
        <f>ROUND(IF(E$47&gt;0,(E19/E$47)*100,0),2)</f>
        <v>3.37</v>
      </c>
    </row>
    <row r="20" spans="1:6" s="27" customFormat="1" ht="15" customHeight="1">
      <c r="A20" s="28" t="s">
        <v>31</v>
      </c>
      <c r="B20" s="23"/>
      <c r="C20" s="24">
        <f t="shared" si="2"/>
        <v>0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0</v>
      </c>
      <c r="C21" s="19">
        <f t="shared" si="2"/>
        <v>0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/>
      <c r="C22" s="24">
        <f t="shared" si="2"/>
        <v>0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/>
      <c r="C24" s="24">
        <f t="shared" si="2"/>
        <v>0</v>
      </c>
      <c r="D24" s="20"/>
      <c r="E24" s="24"/>
      <c r="F24" s="21"/>
    </row>
    <row r="25" spans="1:6" s="27" customFormat="1" ht="15" customHeight="1">
      <c r="A25" s="28" t="s">
        <v>38</v>
      </c>
      <c r="B25" s="23"/>
      <c r="C25" s="24">
        <f t="shared" si="2"/>
        <v>0</v>
      </c>
      <c r="D25" s="29"/>
      <c r="E25" s="24"/>
      <c r="F25" s="26"/>
    </row>
    <row r="26" spans="1:6" s="27" customFormat="1" ht="15" customHeight="1">
      <c r="A26" s="28" t="s">
        <v>39</v>
      </c>
      <c r="B26" s="23"/>
      <c r="C26" s="24">
        <f t="shared" si="2"/>
        <v>0</v>
      </c>
      <c r="D26" s="32" t="s">
        <v>40</v>
      </c>
      <c r="E26" s="19">
        <f>E27+E30+E34+E38</f>
        <v>9192719451.5</v>
      </c>
      <c r="F26" s="21">
        <f>ROUND(IF(E$47&gt;0,(E26/E$47)*100,0),2)</f>
        <v>96.59</v>
      </c>
    </row>
    <row r="27" spans="1:6" s="27" customFormat="1" ht="15" customHeight="1">
      <c r="A27" s="28" t="s">
        <v>41</v>
      </c>
      <c r="B27" s="23"/>
      <c r="C27" s="24">
        <f t="shared" si="2"/>
        <v>0</v>
      </c>
      <c r="D27" s="20" t="s">
        <v>42</v>
      </c>
      <c r="E27" s="33">
        <f>SUM(E28)</f>
        <v>7799290600.5</v>
      </c>
      <c r="F27" s="21">
        <f>ROUND(IF(E$47&gt;0,(E27/E$47)*100,0),2)</f>
        <v>81.95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7799290600.5</v>
      </c>
      <c r="F28" s="26">
        <f>ROUND(IF(E$47&gt;0,(E28/E$47)*100,0),2)</f>
        <v>81.95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0</v>
      </c>
      <c r="F30" s="21">
        <f>ROUND(IF(E$47&gt;0,(E30/E$47)*100,0),2)</f>
        <v>0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/>
      <c r="F31" s="26">
        <f>ROUND(IF(E$47&gt;0,(E31/E$47)*100,0),2)</f>
        <v>0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1393428851</v>
      </c>
      <c r="F34" s="21">
        <f>ROUND(IF(E$47&gt;0,(E34/E$47)*100,0),2)</f>
        <v>14.64</v>
      </c>
    </row>
    <row r="35" spans="1:6" s="27" customFormat="1" ht="15" customHeight="1">
      <c r="A35" s="30" t="s">
        <v>55</v>
      </c>
      <c r="B35" s="19">
        <f>SUM(B36)</f>
        <v>192000</v>
      </c>
      <c r="C35" s="19">
        <f t="shared" si="2"/>
        <v>0</v>
      </c>
      <c r="D35" s="25" t="s">
        <v>56</v>
      </c>
      <c r="E35" s="23">
        <v>1393428851</v>
      </c>
      <c r="F35" s="26">
        <f>ROUND(IF(E$47&gt;0,(E35/E$47)*100,0),2)</f>
        <v>14.64</v>
      </c>
    </row>
    <row r="36" spans="1:6" s="27" customFormat="1" ht="15" customHeight="1">
      <c r="A36" s="28" t="s">
        <v>57</v>
      </c>
      <c r="B36" s="23">
        <v>192000</v>
      </c>
      <c r="C36" s="24">
        <f t="shared" si="2"/>
        <v>0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0</v>
      </c>
      <c r="F38" s="21">
        <f aca="true" t="shared" si="3" ref="F38:F43">ROUND(IF(E$47&gt;0,(E38/E$47)*100,0),2)</f>
        <v>0</v>
      </c>
    </row>
    <row r="39" spans="1:6" s="27" customFormat="1" ht="15.75" customHeight="1">
      <c r="A39" s="30" t="s">
        <v>62</v>
      </c>
      <c r="B39" s="19">
        <f>SUM(B40:B43)</f>
        <v>30012710</v>
      </c>
      <c r="C39" s="19">
        <f t="shared" si="2"/>
        <v>0.32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30012710</v>
      </c>
      <c r="C41" s="24">
        <f t="shared" si="2"/>
        <v>0.32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/>
      <c r="F43" s="26">
        <f t="shared" si="3"/>
        <v>0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9516826469.5</v>
      </c>
      <c r="C47" s="39">
        <f>IF(B$6&gt;0,(B47/B$6)*100,0)</f>
        <v>100</v>
      </c>
      <c r="D47" s="38" t="s">
        <v>72</v>
      </c>
      <c r="E47" s="39">
        <f>E6+E26</f>
        <v>9516826469.5</v>
      </c>
      <c r="F47" s="40">
        <f>IF(E$47&gt;0,(E47/E$47)*100,0)</f>
        <v>100</v>
      </c>
    </row>
    <row r="48" spans="1:6" s="27" customFormat="1" ht="17.25" customHeight="1">
      <c r="A48" s="41"/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5">
    <mergeCell ref="A48:B48"/>
    <mergeCell ref="C48:D48"/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2010-09-03T01:03:55Z</dcterms:created>
  <dcterms:modified xsi:type="dcterms:W3CDTF">2010-09-03T01:04:49Z</dcterms:modified>
  <cp:category/>
  <cp:version/>
  <cp:contentType/>
  <cp:contentStatus/>
</cp:coreProperties>
</file>