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<sst xmlns="http://schemas.openxmlformats.org/spreadsheetml/2006/main" count="124" uniqueCount="118">
  <si>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收支餘絀結算表</t>
  </si>
  <si>
    <t>單位：新臺幣元</t>
  </si>
  <si>
    <t>科             目</t>
  </si>
  <si>
    <t>實     際     數</t>
  </si>
  <si>
    <t>分 配 預 算 數</t>
  </si>
  <si>
    <t>比較增 (＋) 減 (－)</t>
  </si>
  <si>
    <t>金        額</t>
  </si>
  <si>
    <t>％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</si>
  <si>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</si>
  <si>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</si>
  <si>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</si>
  <si>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</si>
  <si>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</si>
  <si>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</si>
  <si>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</si>
  <si>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</si>
  <si>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</si>
  <si>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</si>
  <si>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</si>
  <si>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</si>
  <si>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</si>
  <si>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</si>
  <si>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</si>
  <si>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</si>
  <si>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</si>
  <si>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</si>
  <si>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</si>
  <si>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</si>
  <si>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</si>
  <si>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</si>
  <si>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</si>
  <si>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</si>
  <si>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</si>
  <si>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</si>
  <si>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</si>
  <si>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</si>
  <si>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</si>
  <si>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</si>
  <si>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</si>
  <si>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</si>
  <si>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</si>
  <si>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</si>
  <si>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國軍生產及服務作業基金</t>
  </si>
  <si>
    <t>　　　　　　　 　　    　  　 中華民國99年1月1日至99年6月30日</t>
  </si>
  <si>
    <t>平  衡  表</t>
  </si>
  <si>
    <t>科　　　　目</t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</si>
  <si>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</si>
  <si>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</si>
  <si>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</si>
  <si>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</si>
  <si>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</si>
  <si>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</si>
  <si>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</si>
  <si>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</si>
  <si>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</si>
  <si>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</si>
  <si>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</si>
  <si>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</si>
  <si>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</si>
  <si>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</si>
  <si>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</si>
  <si>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</si>
  <si>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</si>
  <si>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</si>
  <si>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</si>
  <si>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</si>
  <si>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</si>
  <si>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</si>
  <si>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</si>
  <si>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</si>
  <si>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</si>
  <si>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</si>
  <si>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</si>
  <si>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</si>
  <si>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</si>
  <si>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</si>
  <si>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</si>
  <si>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</si>
  <si>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</si>
  <si>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</si>
  <si>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</si>
  <si>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</si>
  <si>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</si>
  <si>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</si>
  <si>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</si>
  <si>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</si>
  <si>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</si>
  <si>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</si>
  <si>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</si>
  <si>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</si>
  <si>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</si>
  <si>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</si>
  <si>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</si>
  <si>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</si>
  <si>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</si>
  <si>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</si>
  <si>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</si>
  <si>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</si>
  <si>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</si>
  <si>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</si>
  <si>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</si>
  <si>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</si>
  <si>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</si>
  <si>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</si>
  <si>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</si>
  <si>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</si>
  <si>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</si>
  <si>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</si>
  <si>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</si>
  <si>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</si>
  <si>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</si>
  <si>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</si>
  <si>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</si>
  <si>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</si>
  <si>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</si>
  <si>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國軍生產及服務作業基金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</si>
  <si>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</si>
  <si>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63,711,164,682.46</t>
    </r>
    <r>
      <rPr>
        <sz val="10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</si>
</sst>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General_)"/>
    <numFmt numFmtId="181" formatCode="_(&quot; +&quot;* #,##0.00_);_(&quot;–&quot;* #,##0.00_);_(* &quot;…&quot;_);_(@_)"/>
    <numFmt numFmtId="182" formatCode="0.00_)"/>
    <numFmt numFmtId="183" formatCode="#,##0.00_ "/>
    <numFmt numFmtId="184" formatCode="0;[Red]0"/>
    <numFmt numFmtId="185" formatCode="_(\+* #,##0.00_);_(\-* #,##0.00_);_(* &quot;…&quot;_);_(@_)"/>
    <numFmt numFmtId="186" formatCode="_(* #,##0.00_);_(* #,##0.00_);_(* &quot;…&quot;_);_(@_)"/>
    <numFmt numFmtId="187" formatCode="_(&quot; +&quot;* #,##0.00_);_(&quot;－&quot;* #,##0.00_);_(* &quot;…&quot;_);_(@_)"/>
    <numFmt numFmtId="188" formatCode="#,##0_ 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2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77" fontId="16" fillId="0" borderId="8" xfId="0" applyNumberFormat="1" applyFont="1" applyBorder="1" applyAlignment="1" applyProtection="1">
      <alignment vertical="center"/>
      <protection/>
    </xf>
    <xf numFmtId="178" fontId="1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distributed" vertical="center" indent="1"/>
      <protection/>
    </xf>
    <xf numFmtId="176" fontId="18" fillId="0" borderId="8" xfId="0" applyNumberFormat="1" applyFont="1" applyBorder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/>
    </xf>
    <xf numFmtId="178" fontId="18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5" fillId="0" borderId="8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177" fontId="16" fillId="0" borderId="10" xfId="0" applyNumberFormat="1" applyFont="1" applyBorder="1" applyAlignment="1" applyProtection="1">
      <alignment vertical="center"/>
      <protection/>
    </xf>
    <xf numFmtId="178" fontId="16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20" fillId="0" borderId="7" xfId="0" applyFont="1" applyBorder="1" applyAlignment="1" applyProtection="1">
      <alignment horizontal="left" vertical="center" indent="1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horizontal="left" vertical="center" indent="1"/>
      <protection/>
    </xf>
    <xf numFmtId="176" fontId="16" fillId="0" borderId="14" xfId="0" applyNumberFormat="1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horizontal="left" vertical="center"/>
      <protection/>
    </xf>
    <xf numFmtId="176" fontId="16" fillId="0" borderId="15" xfId="0" applyNumberFormat="1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176" fontId="16" fillId="0" borderId="16" xfId="0" applyNumberFormat="1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horizontal="distributed" vertical="center" indent="1" readingOrder="1"/>
      <protection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distributed" vertical="center" indent="1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horizontal="left" vertical="center" indent="1"/>
      <protection/>
    </xf>
    <xf numFmtId="176" fontId="16" fillId="0" borderId="15" xfId="0" applyNumberFormat="1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distributed" vertical="top" indent="1"/>
      <protection/>
    </xf>
    <xf numFmtId="0" fontId="17" fillId="0" borderId="8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distributed" vertical="center" indent="1"/>
      <protection/>
    </xf>
    <xf numFmtId="176" fontId="16" fillId="0" borderId="17" xfId="0" applyNumberFormat="1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17" fillId="0" borderId="18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4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2.25390625" style="33" customWidth="1"/>
    <col min="2" max="4" width="19.00390625" style="33" customWidth="1"/>
    <col min="5" max="5" width="8.125" style="33" customWidth="1"/>
    <col min="6" max="16384" width="9.00390625" style="33" customWidth="1"/>
  </cols>
  <sheetData>
    <row r="1" spans="1:5" s="3" customFormat="1" ht="27.75">
      <c r="A1" s="1" t="s">
        <v>42</v>
      </c>
      <c r="B1" s="2"/>
      <c r="C1" s="2"/>
      <c r="D1" s="2"/>
      <c r="E1" s="2"/>
    </row>
    <row r="2" spans="1:5" s="3" customFormat="1" ht="27.75">
      <c r="A2" s="4" t="s">
        <v>0</v>
      </c>
      <c r="B2" s="4"/>
      <c r="C2" s="4"/>
      <c r="D2" s="4"/>
      <c r="E2" s="4"/>
    </row>
    <row r="3" spans="1:5" s="3" customFormat="1" ht="10.5" customHeight="1">
      <c r="A3" s="5"/>
      <c r="B3" s="5"/>
      <c r="C3" s="5"/>
      <c r="D3" s="5"/>
      <c r="E3" s="5"/>
    </row>
    <row r="4" spans="1:5" s="3" customFormat="1" ht="17.25" thickBot="1">
      <c r="A4" s="6"/>
      <c r="B4" s="6" t="s">
        <v>43</v>
      </c>
      <c r="C4" s="6"/>
      <c r="D4" s="6"/>
      <c r="E4" s="7" t="s">
        <v>1</v>
      </c>
    </row>
    <row r="5" spans="1:5" s="3" customFormat="1" ht="16.5">
      <c r="A5" s="8" t="s">
        <v>2</v>
      </c>
      <c r="B5" s="9" t="s">
        <v>3</v>
      </c>
      <c r="C5" s="9" t="s">
        <v>4</v>
      </c>
      <c r="D5" s="9" t="s">
        <v>5</v>
      </c>
      <c r="E5" s="10"/>
    </row>
    <row r="6" spans="1:5" s="3" customFormat="1" ht="16.5">
      <c r="A6" s="11"/>
      <c r="B6" s="12"/>
      <c r="C6" s="12"/>
      <c r="D6" s="13" t="s">
        <v>6</v>
      </c>
      <c r="E6" s="14" t="s">
        <v>7</v>
      </c>
    </row>
    <row r="7" spans="1:5" s="19" customFormat="1" ht="25.5" customHeight="1">
      <c r="A7" s="15" t="s">
        <v>8</v>
      </c>
      <c r="B7" s="16">
        <f>SUM(B8:B16)</f>
        <v>21407285699.47</v>
      </c>
      <c r="C7" s="16">
        <f>SUM(C8:C16)</f>
        <v>18616993000</v>
      </c>
      <c r="D7" s="17">
        <f aca="true" t="shared" si="0" ref="D7:D39">B7-C7</f>
        <v>2790292699.47</v>
      </c>
      <c r="E7" s="18">
        <f aca="true" t="shared" si="1" ref="E7:E39">IF(C7=0,0,(D7/C7)*100)</f>
        <v>14.99</v>
      </c>
    </row>
    <row r="8" spans="1:5" s="24" customFormat="1" ht="15.75" customHeight="1">
      <c r="A8" s="20" t="s">
        <v>9</v>
      </c>
      <c r="B8" s="21">
        <v>8555026159.29</v>
      </c>
      <c r="C8" s="21">
        <v>6186185000</v>
      </c>
      <c r="D8" s="22">
        <f t="shared" si="0"/>
        <v>2368841159.29</v>
      </c>
      <c r="E8" s="23">
        <f t="shared" si="1"/>
        <v>38.29</v>
      </c>
    </row>
    <row r="9" spans="1:5" s="24" customFormat="1" ht="15.75" customHeight="1">
      <c r="A9" s="20" t="s">
        <v>10</v>
      </c>
      <c r="B9" s="21">
        <v>5210594645.79</v>
      </c>
      <c r="C9" s="21">
        <v>5215826000</v>
      </c>
      <c r="D9" s="22">
        <f t="shared" si="0"/>
        <v>-5231354.21</v>
      </c>
      <c r="E9" s="23">
        <f t="shared" si="1"/>
        <v>-0.1</v>
      </c>
    </row>
    <row r="10" spans="1:5" s="24" customFormat="1" ht="15.75" customHeight="1">
      <c r="A10" s="20" t="s">
        <v>11</v>
      </c>
      <c r="B10" s="21"/>
      <c r="C10" s="21"/>
      <c r="D10" s="22">
        <f t="shared" si="0"/>
        <v>0</v>
      </c>
      <c r="E10" s="23">
        <f t="shared" si="1"/>
        <v>0</v>
      </c>
    </row>
    <row r="11" spans="1:5" s="24" customFormat="1" ht="15.75" customHeight="1">
      <c r="A11" s="20" t="s">
        <v>12</v>
      </c>
      <c r="B11" s="21">
        <v>104898374</v>
      </c>
      <c r="C11" s="21">
        <v>111967000</v>
      </c>
      <c r="D11" s="22">
        <f t="shared" si="0"/>
        <v>-7068626</v>
      </c>
      <c r="E11" s="23">
        <f t="shared" si="1"/>
        <v>-6.31</v>
      </c>
    </row>
    <row r="12" spans="1:5" s="24" customFormat="1" ht="15.75" customHeight="1">
      <c r="A12" s="20" t="s">
        <v>13</v>
      </c>
      <c r="B12" s="21"/>
      <c r="C12" s="21"/>
      <c r="D12" s="22">
        <f t="shared" si="0"/>
        <v>0</v>
      </c>
      <c r="E12" s="23">
        <f t="shared" si="1"/>
        <v>0</v>
      </c>
    </row>
    <row r="13" spans="1:5" s="24" customFormat="1" ht="15.75" customHeight="1">
      <c r="A13" s="20" t="s">
        <v>14</v>
      </c>
      <c r="B13" s="21">
        <v>7415064796</v>
      </c>
      <c r="C13" s="21">
        <v>6955821000</v>
      </c>
      <c r="D13" s="22">
        <f t="shared" si="0"/>
        <v>459243796</v>
      </c>
      <c r="E13" s="23">
        <f t="shared" si="1"/>
        <v>6.6</v>
      </c>
    </row>
    <row r="14" spans="1:5" s="24" customFormat="1" ht="15.75" customHeight="1">
      <c r="A14" s="20" t="s">
        <v>15</v>
      </c>
      <c r="B14" s="21"/>
      <c r="C14" s="21"/>
      <c r="D14" s="22">
        <f t="shared" si="0"/>
        <v>0</v>
      </c>
      <c r="E14" s="23">
        <f t="shared" si="1"/>
        <v>0</v>
      </c>
    </row>
    <row r="15" spans="1:5" s="24" customFormat="1" ht="15.75" customHeight="1">
      <c r="A15" s="20" t="s">
        <v>16</v>
      </c>
      <c r="B15" s="21"/>
      <c r="C15" s="21"/>
      <c r="D15" s="22">
        <f t="shared" si="0"/>
        <v>0</v>
      </c>
      <c r="E15" s="23">
        <f t="shared" si="1"/>
        <v>0</v>
      </c>
    </row>
    <row r="16" spans="1:5" s="24" customFormat="1" ht="15.75" customHeight="1">
      <c r="A16" s="20" t="s">
        <v>17</v>
      </c>
      <c r="B16" s="21">
        <v>121701724.39</v>
      </c>
      <c r="C16" s="21">
        <v>147194000</v>
      </c>
      <c r="D16" s="22">
        <f t="shared" si="0"/>
        <v>-25492275.61</v>
      </c>
      <c r="E16" s="23">
        <f t="shared" si="1"/>
        <v>-17.32</v>
      </c>
    </row>
    <row r="17" spans="1:5" s="24" customFormat="1" ht="24.75" customHeight="1">
      <c r="A17" s="25" t="s">
        <v>18</v>
      </c>
      <c r="B17" s="16">
        <f>SUM(B18:B29)</f>
        <v>21109231487.17</v>
      </c>
      <c r="C17" s="16">
        <f>SUM(C18:C29)</f>
        <v>18104588000</v>
      </c>
      <c r="D17" s="17">
        <f t="shared" si="0"/>
        <v>3004643487.17</v>
      </c>
      <c r="E17" s="18">
        <f t="shared" si="1"/>
        <v>16.6</v>
      </c>
    </row>
    <row r="18" spans="1:5" s="24" customFormat="1" ht="15" customHeight="1">
      <c r="A18" s="20" t="s">
        <v>19</v>
      </c>
      <c r="B18" s="21">
        <v>7989567824.3</v>
      </c>
      <c r="C18" s="21">
        <v>4548584000</v>
      </c>
      <c r="D18" s="22">
        <f t="shared" si="0"/>
        <v>3440983824.3</v>
      </c>
      <c r="E18" s="23">
        <f t="shared" si="1"/>
        <v>75.65</v>
      </c>
    </row>
    <row r="19" spans="1:5" s="24" customFormat="1" ht="15" customHeight="1">
      <c r="A19" s="20" t="s">
        <v>20</v>
      </c>
      <c r="B19" s="21">
        <v>4868328137.59</v>
      </c>
      <c r="C19" s="21">
        <v>4944834000</v>
      </c>
      <c r="D19" s="22">
        <f t="shared" si="0"/>
        <v>-76505862.41</v>
      </c>
      <c r="E19" s="23">
        <f t="shared" si="1"/>
        <v>-1.55</v>
      </c>
    </row>
    <row r="20" spans="1:5" s="24" customFormat="1" ht="15" customHeight="1">
      <c r="A20" s="20" t="s">
        <v>21</v>
      </c>
      <c r="B20" s="21"/>
      <c r="C20" s="21"/>
      <c r="D20" s="22">
        <f t="shared" si="0"/>
        <v>0</v>
      </c>
      <c r="E20" s="23">
        <f t="shared" si="1"/>
        <v>0</v>
      </c>
    </row>
    <row r="21" spans="1:5" s="24" customFormat="1" ht="15" customHeight="1">
      <c r="A21" s="20" t="s">
        <v>22</v>
      </c>
      <c r="B21" s="21">
        <v>12518725</v>
      </c>
      <c r="C21" s="21">
        <v>20565000</v>
      </c>
      <c r="D21" s="22">
        <f t="shared" si="0"/>
        <v>-8046275</v>
      </c>
      <c r="E21" s="23">
        <f t="shared" si="1"/>
        <v>-39.13</v>
      </c>
    </row>
    <row r="22" spans="1:5" s="24" customFormat="1" ht="15" customHeight="1">
      <c r="A22" s="20" t="s">
        <v>23</v>
      </c>
      <c r="B22" s="21"/>
      <c r="C22" s="21"/>
      <c r="D22" s="22">
        <f t="shared" si="0"/>
        <v>0</v>
      </c>
      <c r="E22" s="23">
        <f t="shared" si="1"/>
        <v>0</v>
      </c>
    </row>
    <row r="23" spans="1:5" s="24" customFormat="1" ht="15" customHeight="1">
      <c r="A23" s="20" t="s">
        <v>24</v>
      </c>
      <c r="B23" s="21">
        <v>6400583839</v>
      </c>
      <c r="C23" s="21">
        <v>5989291000</v>
      </c>
      <c r="D23" s="22">
        <f t="shared" si="0"/>
        <v>411292839</v>
      </c>
      <c r="E23" s="23">
        <f t="shared" si="1"/>
        <v>6.87</v>
      </c>
    </row>
    <row r="24" spans="1:5" s="24" customFormat="1" ht="15" customHeight="1">
      <c r="A24" s="20" t="s">
        <v>25</v>
      </c>
      <c r="B24" s="21"/>
      <c r="C24" s="21"/>
      <c r="D24" s="22">
        <f t="shared" si="0"/>
        <v>0</v>
      </c>
      <c r="E24" s="23">
        <f t="shared" si="1"/>
        <v>0</v>
      </c>
    </row>
    <row r="25" spans="1:5" s="24" customFormat="1" ht="15" customHeight="1">
      <c r="A25" s="20" t="s">
        <v>26</v>
      </c>
      <c r="B25" s="21"/>
      <c r="C25" s="21"/>
      <c r="D25" s="22">
        <f t="shared" si="0"/>
        <v>0</v>
      </c>
      <c r="E25" s="23">
        <f t="shared" si="1"/>
        <v>0</v>
      </c>
    </row>
    <row r="26" spans="1:5" s="24" customFormat="1" ht="15" customHeight="1">
      <c r="A26" s="20" t="s">
        <v>27</v>
      </c>
      <c r="B26" s="21">
        <v>30505301.54</v>
      </c>
      <c r="C26" s="21">
        <v>73347000</v>
      </c>
      <c r="D26" s="22">
        <f t="shared" si="0"/>
        <v>-42841698.46</v>
      </c>
      <c r="E26" s="23">
        <f t="shared" si="1"/>
        <v>-58.41</v>
      </c>
    </row>
    <row r="27" spans="1:5" s="24" customFormat="1" ht="15" customHeight="1">
      <c r="A27" s="20" t="s">
        <v>28</v>
      </c>
      <c r="B27" s="21">
        <v>1208153166.31</v>
      </c>
      <c r="C27" s="21">
        <v>1973673000</v>
      </c>
      <c r="D27" s="22">
        <f t="shared" si="0"/>
        <v>-765519833.69</v>
      </c>
      <c r="E27" s="23">
        <f t="shared" si="1"/>
        <v>-38.79</v>
      </c>
    </row>
    <row r="28" spans="1:5" s="24" customFormat="1" ht="15" customHeight="1">
      <c r="A28" s="20" t="s">
        <v>29</v>
      </c>
      <c r="B28" s="21">
        <v>293731482.43</v>
      </c>
      <c r="C28" s="21">
        <v>319359000</v>
      </c>
      <c r="D28" s="22">
        <f t="shared" si="0"/>
        <v>-25627517.57</v>
      </c>
      <c r="E28" s="23">
        <f t="shared" si="1"/>
        <v>-8.02</v>
      </c>
    </row>
    <row r="29" spans="1:5" s="24" customFormat="1" ht="15" customHeight="1">
      <c r="A29" s="20" t="s">
        <v>30</v>
      </c>
      <c r="B29" s="21">
        <v>305843011</v>
      </c>
      <c r="C29" s="21">
        <v>234935000</v>
      </c>
      <c r="D29" s="22">
        <f t="shared" si="0"/>
        <v>70908011</v>
      </c>
      <c r="E29" s="23">
        <f t="shared" si="1"/>
        <v>30.18</v>
      </c>
    </row>
    <row r="30" spans="1:5" s="24" customFormat="1" ht="24.75" customHeight="1">
      <c r="A30" s="25" t="s">
        <v>31</v>
      </c>
      <c r="B30" s="16">
        <f>B7-B17</f>
        <v>298054212.3</v>
      </c>
      <c r="C30" s="16">
        <f>C7-C17</f>
        <v>512405000</v>
      </c>
      <c r="D30" s="17">
        <f t="shared" si="0"/>
        <v>-214350787.7</v>
      </c>
      <c r="E30" s="18">
        <f t="shared" si="1"/>
        <v>-41.83</v>
      </c>
    </row>
    <row r="31" spans="1:5" s="24" customFormat="1" ht="23.25" customHeight="1">
      <c r="A31" s="25" t="s">
        <v>32</v>
      </c>
      <c r="B31" s="16">
        <f>SUM(B32:B33)</f>
        <v>365199499.67</v>
      </c>
      <c r="C31" s="16">
        <f>SUM(C32:C33)</f>
        <v>283287000</v>
      </c>
      <c r="D31" s="17">
        <f t="shared" si="0"/>
        <v>81912499.67</v>
      </c>
      <c r="E31" s="18">
        <f t="shared" si="1"/>
        <v>28.92</v>
      </c>
    </row>
    <row r="32" spans="1:5" s="24" customFormat="1" ht="15.75" customHeight="1">
      <c r="A32" s="20" t="s">
        <v>33</v>
      </c>
      <c r="B32" s="21">
        <v>135612651</v>
      </c>
      <c r="C32" s="21">
        <v>223531000</v>
      </c>
      <c r="D32" s="22">
        <f t="shared" si="0"/>
        <v>-87918349</v>
      </c>
      <c r="E32" s="23">
        <f t="shared" si="1"/>
        <v>-39.33</v>
      </c>
    </row>
    <row r="33" spans="1:5" s="24" customFormat="1" ht="15.75" customHeight="1">
      <c r="A33" s="20" t="s">
        <v>34</v>
      </c>
      <c r="B33" s="21">
        <v>229586848.67</v>
      </c>
      <c r="C33" s="21">
        <v>59756000</v>
      </c>
      <c r="D33" s="22">
        <f t="shared" si="0"/>
        <v>169830848.67</v>
      </c>
      <c r="E33" s="23">
        <f t="shared" si="1"/>
        <v>284.21</v>
      </c>
    </row>
    <row r="34" spans="1:5" s="24" customFormat="1" ht="24.75" customHeight="1">
      <c r="A34" s="25" t="s">
        <v>35</v>
      </c>
      <c r="B34" s="16">
        <f>SUM(B35:B36)</f>
        <v>207277092.35</v>
      </c>
      <c r="C34" s="16">
        <f>SUM(C35:C36)</f>
        <v>108303000</v>
      </c>
      <c r="D34" s="17">
        <f t="shared" si="0"/>
        <v>98974092.35</v>
      </c>
      <c r="E34" s="18">
        <f t="shared" si="1"/>
        <v>91.39</v>
      </c>
    </row>
    <row r="35" spans="1:5" s="24" customFormat="1" ht="15.75" customHeight="1">
      <c r="A35" s="20" t="s">
        <v>36</v>
      </c>
      <c r="B35" s="21"/>
      <c r="C35" s="21"/>
      <c r="D35" s="22">
        <f t="shared" si="0"/>
        <v>0</v>
      </c>
      <c r="E35" s="23">
        <f t="shared" si="1"/>
        <v>0</v>
      </c>
    </row>
    <row r="36" spans="1:5" s="24" customFormat="1" ht="15.75" customHeight="1">
      <c r="A36" s="20" t="s">
        <v>37</v>
      </c>
      <c r="B36" s="21">
        <v>207277092.35</v>
      </c>
      <c r="C36" s="21">
        <v>108303000</v>
      </c>
      <c r="D36" s="22">
        <f t="shared" si="0"/>
        <v>98974092.35</v>
      </c>
      <c r="E36" s="23">
        <f t="shared" si="1"/>
        <v>91.39</v>
      </c>
    </row>
    <row r="37" spans="1:5" s="24" customFormat="1" ht="25.5" customHeight="1">
      <c r="A37" s="25" t="s">
        <v>38</v>
      </c>
      <c r="B37" s="16">
        <f>B31-B34</f>
        <v>157922407.32</v>
      </c>
      <c r="C37" s="16">
        <f>C31-C34</f>
        <v>174984000</v>
      </c>
      <c r="D37" s="17">
        <f t="shared" si="0"/>
        <v>-17061592.68</v>
      </c>
      <c r="E37" s="18">
        <f t="shared" si="1"/>
        <v>-9.75</v>
      </c>
    </row>
    <row r="38" spans="1:5" s="24" customFormat="1" ht="25.5" customHeight="1">
      <c r="A38" s="25" t="s">
        <v>39</v>
      </c>
      <c r="B38" s="26"/>
      <c r="C38" s="26"/>
      <c r="D38" s="17">
        <f t="shared" si="0"/>
        <v>0</v>
      </c>
      <c r="E38" s="18">
        <f t="shared" si="1"/>
        <v>0</v>
      </c>
    </row>
    <row r="39" spans="1:5" s="24" customFormat="1" ht="25.5" customHeight="1">
      <c r="A39" s="27" t="s">
        <v>40</v>
      </c>
      <c r="B39" s="26"/>
      <c r="C39" s="26"/>
      <c r="D39" s="17">
        <f t="shared" si="0"/>
        <v>0</v>
      </c>
      <c r="E39" s="18">
        <f t="shared" si="1"/>
        <v>0</v>
      </c>
    </row>
    <row r="40" spans="1:5" s="24" customFormat="1" ht="10.5" customHeight="1" hidden="1">
      <c r="A40" s="25"/>
      <c r="B40" s="16"/>
      <c r="C40" s="16"/>
      <c r="D40" s="17"/>
      <c r="E40" s="18"/>
    </row>
    <row r="41" spans="1:5" s="24" customFormat="1" ht="10.5" customHeight="1" hidden="1">
      <c r="A41" s="28"/>
      <c r="B41" s="16"/>
      <c r="C41" s="16"/>
      <c r="D41" s="17"/>
      <c r="E41" s="18"/>
    </row>
    <row r="42" spans="1:5" s="24" customFormat="1" ht="10.5" customHeight="1" hidden="1">
      <c r="A42" s="25"/>
      <c r="B42" s="16"/>
      <c r="C42" s="16"/>
      <c r="D42" s="17"/>
      <c r="E42" s="18"/>
    </row>
    <row r="43" spans="1:5" s="24" customFormat="1" ht="10.5" customHeight="1" hidden="1">
      <c r="A43" s="25"/>
      <c r="B43" s="16"/>
      <c r="C43" s="16"/>
      <c r="D43" s="17"/>
      <c r="E43" s="18"/>
    </row>
    <row r="44" spans="1:5" s="24" customFormat="1" ht="24.75" customHeight="1" thickBot="1">
      <c r="A44" s="29" t="s">
        <v>41</v>
      </c>
      <c r="B44" s="30">
        <f>B30+B37+B38+B39</f>
        <v>455976619.62</v>
      </c>
      <c r="C44" s="30">
        <f>C30+C37+C38+C39</f>
        <v>687389000</v>
      </c>
      <c r="D44" s="31">
        <f>B44-C44</f>
        <v>-231412380.38</v>
      </c>
      <c r="E44" s="32">
        <f>IF(C44=0,0,(D44/C44)*100)</f>
        <v>-33.67</v>
      </c>
    </row>
    <row r="45" s="24" customFormat="1" ht="14.25"/>
    <row r="46" s="24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76"/>
  <sheetViews>
    <sheetView view="pageBreakPreview" zoomScaleSheetLayoutView="100"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3" customWidth="1"/>
    <col min="2" max="2" width="16.25390625" style="33" customWidth="1"/>
    <col min="3" max="3" width="7.875" style="33" customWidth="1"/>
    <col min="4" max="4" width="21.375" style="33" customWidth="1"/>
    <col min="5" max="5" width="16.25390625" style="33" customWidth="1"/>
    <col min="6" max="6" width="7.875" style="33" customWidth="1"/>
    <col min="7" max="16384" width="9.00390625" style="33" customWidth="1"/>
  </cols>
  <sheetData>
    <row r="1" spans="1:6" ht="30.75" customHeight="1">
      <c r="A1" s="1" t="s">
        <v>115</v>
      </c>
      <c r="B1" s="34"/>
      <c r="C1" s="34"/>
      <c r="D1" s="34"/>
      <c r="E1" s="34"/>
      <c r="F1" s="34"/>
    </row>
    <row r="2" spans="1:6" ht="29.25" customHeight="1">
      <c r="A2" s="4" t="s">
        <v>44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116</v>
      </c>
      <c r="C4" s="6"/>
      <c r="D4" s="6"/>
      <c r="F4" s="7" t="s">
        <v>1</v>
      </c>
    </row>
    <row r="5" spans="1:6" s="3" customFormat="1" ht="33" customHeight="1">
      <c r="A5" s="35" t="s">
        <v>45</v>
      </c>
      <c r="B5" s="36" t="s">
        <v>46</v>
      </c>
      <c r="C5" s="37" t="s">
        <v>7</v>
      </c>
      <c r="D5" s="36" t="s">
        <v>45</v>
      </c>
      <c r="E5" s="36" t="s">
        <v>46</v>
      </c>
      <c r="F5" s="38" t="s">
        <v>7</v>
      </c>
    </row>
    <row r="6" spans="1:6" s="19" customFormat="1" ht="18" customHeight="1">
      <c r="A6" s="39" t="s">
        <v>47</v>
      </c>
      <c r="B6" s="40">
        <f>SUM(B7,B14,B21,B31,B35,B37,B39)</f>
        <v>86843442098.54</v>
      </c>
      <c r="C6" s="40">
        <f>ROUND(IF(B$6&gt;0,(B6/B$6)*100,0),2)</f>
        <v>100</v>
      </c>
      <c r="D6" s="41" t="s">
        <v>48</v>
      </c>
      <c r="E6" s="40">
        <f>SUM(E7,E13,E17,E21)</f>
        <v>26851869982.64</v>
      </c>
      <c r="F6" s="42">
        <f aca="true" t="shared" si="0" ref="F6:F11">ROUND(IF(E$47&gt;0,(E6/E$47)*100,0),2)</f>
        <v>30.92</v>
      </c>
    </row>
    <row r="7" spans="1:6" s="19" customFormat="1" ht="16.5" customHeight="1">
      <c r="A7" s="43" t="s">
        <v>49</v>
      </c>
      <c r="B7" s="44">
        <f>SUM(B8:B13)</f>
        <v>51949441476.54</v>
      </c>
      <c r="C7" s="44">
        <f>ROUND(IF(B$6&gt;0,(B7/B$6)*100,0),2)</f>
        <v>59.82</v>
      </c>
      <c r="D7" s="45" t="s">
        <v>50</v>
      </c>
      <c r="E7" s="44">
        <f>SUM(E8:E11)</f>
        <v>16817451558.83</v>
      </c>
      <c r="F7" s="46">
        <f t="shared" si="0"/>
        <v>19.37</v>
      </c>
    </row>
    <row r="8" spans="1:6" s="24" customFormat="1" ht="13.5" customHeight="1">
      <c r="A8" s="47" t="s">
        <v>51</v>
      </c>
      <c r="B8" s="48">
        <v>30690325292.9</v>
      </c>
      <c r="C8" s="49">
        <f>ROUND(IF(B$6=0,0,(B8/B$6)*100),2)</f>
        <v>35.34</v>
      </c>
      <c r="D8" s="50" t="s">
        <v>52</v>
      </c>
      <c r="E8" s="48"/>
      <c r="F8" s="51">
        <f t="shared" si="0"/>
        <v>0</v>
      </c>
    </row>
    <row r="9" spans="1:6" s="24" customFormat="1" ht="13.5" customHeight="1">
      <c r="A9" s="47" t="s">
        <v>53</v>
      </c>
      <c r="B9" s="48"/>
      <c r="C9" s="49">
        <f aca="true" t="shared" si="1" ref="C9:C14">ROUND(IF(B$6&gt;0,(B9/B$6)*100,0),2)</f>
        <v>0</v>
      </c>
      <c r="D9" s="50" t="s">
        <v>54</v>
      </c>
      <c r="E9" s="48">
        <v>6311695313.4</v>
      </c>
      <c r="F9" s="51">
        <f t="shared" si="0"/>
        <v>7.27</v>
      </c>
    </row>
    <row r="10" spans="1:6" s="24" customFormat="1" ht="13.5" customHeight="1">
      <c r="A10" s="20" t="s">
        <v>55</v>
      </c>
      <c r="B10" s="48">
        <v>5049499876.7</v>
      </c>
      <c r="C10" s="49">
        <f t="shared" si="1"/>
        <v>5.81</v>
      </c>
      <c r="D10" s="50" t="s">
        <v>56</v>
      </c>
      <c r="E10" s="48">
        <v>10505756245.43</v>
      </c>
      <c r="F10" s="51">
        <f t="shared" si="0"/>
        <v>12.1</v>
      </c>
    </row>
    <row r="11" spans="1:6" s="24" customFormat="1" ht="13.5" customHeight="1">
      <c r="A11" s="20" t="s">
        <v>57</v>
      </c>
      <c r="B11" s="48">
        <v>11995880871.6</v>
      </c>
      <c r="C11" s="49">
        <f t="shared" si="1"/>
        <v>13.81</v>
      </c>
      <c r="D11" s="50" t="s">
        <v>58</v>
      </c>
      <c r="E11" s="48"/>
      <c r="F11" s="51">
        <f t="shared" si="0"/>
        <v>0</v>
      </c>
    </row>
    <row r="12" spans="1:6" s="24" customFormat="1" ht="13.5" customHeight="1">
      <c r="A12" s="20" t="s">
        <v>59</v>
      </c>
      <c r="B12" s="48">
        <v>4170962321.34</v>
      </c>
      <c r="C12" s="49">
        <f t="shared" si="1"/>
        <v>4.8</v>
      </c>
      <c r="D12" s="52"/>
      <c r="E12" s="49"/>
      <c r="F12" s="51"/>
    </row>
    <row r="13" spans="1:6" s="24" customFormat="1" ht="15.75" customHeight="1">
      <c r="A13" s="20" t="s">
        <v>60</v>
      </c>
      <c r="B13" s="48">
        <v>42773114</v>
      </c>
      <c r="C13" s="49">
        <f t="shared" si="1"/>
        <v>0.05</v>
      </c>
      <c r="D13" s="45" t="s">
        <v>61</v>
      </c>
      <c r="E13" s="44">
        <f>SUM(E14:E15)</f>
        <v>404376370</v>
      </c>
      <c r="F13" s="46">
        <f>ROUND(IF(E$47&gt;0,(E13/E$47)*100,0),2)</f>
        <v>0.47</v>
      </c>
    </row>
    <row r="14" spans="1:6" s="24" customFormat="1" ht="16.5" customHeight="1">
      <c r="A14" s="25" t="s">
        <v>62</v>
      </c>
      <c r="B14" s="44">
        <f>SUM(B16:B20)</f>
        <v>13818543140</v>
      </c>
      <c r="C14" s="44">
        <f t="shared" si="1"/>
        <v>15.91</v>
      </c>
      <c r="D14" s="50" t="s">
        <v>63</v>
      </c>
      <c r="E14" s="48">
        <v>404376370</v>
      </c>
      <c r="F14" s="51">
        <f>ROUND(IF(E$47&gt;0,(E14/E$47)*100,0),2)</f>
        <v>0.47</v>
      </c>
    </row>
    <row r="15" spans="1:6" s="24" customFormat="1" ht="16.5" customHeight="1">
      <c r="A15" s="53" t="s">
        <v>64</v>
      </c>
      <c r="B15" s="52"/>
      <c r="C15" s="44"/>
      <c r="D15" s="50" t="s">
        <v>65</v>
      </c>
      <c r="E15" s="48"/>
      <c r="F15" s="51">
        <f>ROUND(IF(E$47&gt;0,(E15/E$47)*100,0),2)</f>
        <v>0</v>
      </c>
    </row>
    <row r="16" spans="1:6" s="24" customFormat="1" ht="15" customHeight="1">
      <c r="A16" s="20" t="s">
        <v>66</v>
      </c>
      <c r="B16" s="48"/>
      <c r="C16" s="49">
        <f aca="true" t="shared" si="2" ref="C16:C43">ROUND(IF(B$6&gt;0,(B16/B$6)*100,0),2)</f>
        <v>0</v>
      </c>
      <c r="D16" s="52"/>
      <c r="E16" s="49"/>
      <c r="F16" s="51"/>
    </row>
    <row r="17" spans="1:6" s="24" customFormat="1" ht="15" customHeight="1">
      <c r="A17" s="20" t="s">
        <v>67</v>
      </c>
      <c r="B17" s="48"/>
      <c r="C17" s="49">
        <f t="shared" si="2"/>
        <v>0</v>
      </c>
      <c r="D17" s="45" t="s">
        <v>68</v>
      </c>
      <c r="E17" s="44">
        <f>SUM(E18:E19)</f>
        <v>9630042053.81</v>
      </c>
      <c r="F17" s="46">
        <f>ROUND(IF(E$47&gt;0,(E17/E$47)*100,0),2)</f>
        <v>11.09</v>
      </c>
    </row>
    <row r="18" spans="1:6" s="24" customFormat="1" ht="15" customHeight="1">
      <c r="A18" s="20" t="s">
        <v>69</v>
      </c>
      <c r="B18" s="48">
        <v>11500000000</v>
      </c>
      <c r="C18" s="49">
        <f t="shared" si="2"/>
        <v>13.24</v>
      </c>
      <c r="D18" s="50" t="s">
        <v>70</v>
      </c>
      <c r="E18" s="48"/>
      <c r="F18" s="51">
        <f>ROUND(IF(E$47&gt;0,(E18/E$47)*100,0),2)</f>
        <v>0</v>
      </c>
    </row>
    <row r="19" spans="1:6" s="24" customFormat="1" ht="15" customHeight="1">
      <c r="A19" s="20" t="s">
        <v>71</v>
      </c>
      <c r="B19" s="48"/>
      <c r="C19" s="49">
        <f t="shared" si="2"/>
        <v>0</v>
      </c>
      <c r="D19" s="50" t="s">
        <v>72</v>
      </c>
      <c r="E19" s="48">
        <v>9630042053.81</v>
      </c>
      <c r="F19" s="51">
        <f>ROUND(IF(E$47&gt;0,(E19/E$47)*100,0),2)</f>
        <v>11.09</v>
      </c>
    </row>
    <row r="20" spans="1:6" s="24" customFormat="1" ht="15" customHeight="1">
      <c r="A20" s="20" t="s">
        <v>73</v>
      </c>
      <c r="B20" s="48">
        <v>2318543140</v>
      </c>
      <c r="C20" s="49">
        <f t="shared" si="2"/>
        <v>2.67</v>
      </c>
      <c r="D20" s="52"/>
      <c r="E20" s="49"/>
      <c r="F20" s="51"/>
    </row>
    <row r="21" spans="1:6" s="24" customFormat="1" ht="15" customHeight="1">
      <c r="A21" s="25" t="s">
        <v>74</v>
      </c>
      <c r="B21" s="44">
        <f>SUM(B22:B30)</f>
        <v>13841943764</v>
      </c>
      <c r="C21" s="44">
        <f t="shared" si="2"/>
        <v>15.94</v>
      </c>
      <c r="D21" s="45" t="s">
        <v>75</v>
      </c>
      <c r="E21" s="44">
        <f>SUM(E22)</f>
        <v>0</v>
      </c>
      <c r="F21" s="46">
        <f>ROUND(IF(E$47&gt;0,(E21/E$47)*100,0),2)</f>
        <v>0</v>
      </c>
    </row>
    <row r="22" spans="1:6" s="24" customFormat="1" ht="15" customHeight="1">
      <c r="A22" s="20" t="s">
        <v>76</v>
      </c>
      <c r="B22" s="48"/>
      <c r="C22" s="49">
        <f t="shared" si="2"/>
        <v>0</v>
      </c>
      <c r="D22" s="50" t="s">
        <v>77</v>
      </c>
      <c r="E22" s="48"/>
      <c r="F22" s="51">
        <f>ROUND(IF(E$47&gt;0,(E22/E$47)*100,0),2)</f>
        <v>0</v>
      </c>
    </row>
    <row r="23" spans="1:6" s="24" customFormat="1" ht="15" customHeight="1">
      <c r="A23" s="20" t="s">
        <v>78</v>
      </c>
      <c r="B23" s="48">
        <v>729938550</v>
      </c>
      <c r="C23" s="49">
        <f t="shared" si="2"/>
        <v>0.84</v>
      </c>
      <c r="D23" s="52"/>
      <c r="E23" s="49"/>
      <c r="F23" s="51"/>
    </row>
    <row r="24" spans="1:6" s="24" customFormat="1" ht="15" customHeight="1">
      <c r="A24" s="20" t="s">
        <v>79</v>
      </c>
      <c r="B24" s="48">
        <v>7146657584</v>
      </c>
      <c r="C24" s="49">
        <f t="shared" si="2"/>
        <v>8.23</v>
      </c>
      <c r="D24" s="45"/>
      <c r="E24" s="49"/>
      <c r="F24" s="46"/>
    </row>
    <row r="25" spans="1:6" s="24" customFormat="1" ht="15" customHeight="1">
      <c r="A25" s="20" t="s">
        <v>80</v>
      </c>
      <c r="B25" s="48">
        <v>5195085795</v>
      </c>
      <c r="C25" s="49">
        <f t="shared" si="2"/>
        <v>5.98</v>
      </c>
      <c r="D25" s="52"/>
      <c r="E25" s="49"/>
      <c r="F25" s="51"/>
    </row>
    <row r="26" spans="1:6" s="24" customFormat="1" ht="15" customHeight="1">
      <c r="A26" s="20" t="s">
        <v>81</v>
      </c>
      <c r="B26" s="48">
        <v>314846772</v>
      </c>
      <c r="C26" s="49">
        <f t="shared" si="2"/>
        <v>0.36</v>
      </c>
      <c r="D26" s="54" t="s">
        <v>82</v>
      </c>
      <c r="E26" s="44">
        <f>E27+E30+E34+E38</f>
        <v>59991572115.9</v>
      </c>
      <c r="F26" s="46">
        <f>ROUND(IF(E$47&gt;0,(E26/E$47)*100,0),2)</f>
        <v>69.08</v>
      </c>
    </row>
    <row r="27" spans="1:6" s="24" customFormat="1" ht="15" customHeight="1">
      <c r="A27" s="20" t="s">
        <v>83</v>
      </c>
      <c r="B27" s="48">
        <v>345400741</v>
      </c>
      <c r="C27" s="49">
        <f t="shared" si="2"/>
        <v>0.4</v>
      </c>
      <c r="D27" s="45" t="s">
        <v>84</v>
      </c>
      <c r="E27" s="55">
        <f>SUM(E28)</f>
        <v>37811751324.28</v>
      </c>
      <c r="F27" s="46">
        <f>ROUND(IF(E$47&gt;0,(E27/E$47)*100,0),2)</f>
        <v>43.54</v>
      </c>
    </row>
    <row r="28" spans="1:6" s="24" customFormat="1" ht="15" customHeight="1">
      <c r="A28" s="20" t="s">
        <v>85</v>
      </c>
      <c r="B28" s="48"/>
      <c r="C28" s="49">
        <f t="shared" si="2"/>
        <v>0</v>
      </c>
      <c r="D28" s="50" t="s">
        <v>86</v>
      </c>
      <c r="E28" s="48">
        <v>37811751324.28</v>
      </c>
      <c r="F28" s="51">
        <f>ROUND(IF(E$47&gt;0,(E28/E$47)*100,0),2)</f>
        <v>43.54</v>
      </c>
    </row>
    <row r="29" spans="1:6" s="24" customFormat="1" ht="15" customHeight="1">
      <c r="A29" s="20" t="s">
        <v>87</v>
      </c>
      <c r="B29" s="48"/>
      <c r="C29" s="49">
        <f t="shared" si="2"/>
        <v>0</v>
      </c>
      <c r="D29" s="52"/>
      <c r="E29" s="49"/>
      <c r="F29" s="46"/>
    </row>
    <row r="30" spans="1:6" s="24" customFormat="1" ht="16.5" customHeight="1">
      <c r="A30" s="20" t="s">
        <v>88</v>
      </c>
      <c r="B30" s="48">
        <v>110014322</v>
      </c>
      <c r="C30" s="49">
        <f t="shared" si="2"/>
        <v>0.13</v>
      </c>
      <c r="D30" s="45" t="s">
        <v>89</v>
      </c>
      <c r="E30" s="44">
        <f>SUM(E31:E32)</f>
        <v>21137130895.44</v>
      </c>
      <c r="F30" s="46">
        <f>ROUND(IF(E$47&gt;0,(E30/E$47)*100,0),2)</f>
        <v>24.34</v>
      </c>
    </row>
    <row r="31" spans="1:6" s="24" customFormat="1" ht="15" customHeight="1">
      <c r="A31" s="25" t="s">
        <v>90</v>
      </c>
      <c r="B31" s="44">
        <f>SUM(B32:B34)</f>
        <v>0</v>
      </c>
      <c r="C31" s="44">
        <f t="shared" si="2"/>
        <v>0</v>
      </c>
      <c r="D31" s="50" t="s">
        <v>91</v>
      </c>
      <c r="E31" s="48">
        <v>11927416743.79</v>
      </c>
      <c r="F31" s="51">
        <f>ROUND(IF(E$47&gt;0,(E31/E$47)*100,0),2)</f>
        <v>13.73</v>
      </c>
    </row>
    <row r="32" spans="1:6" s="24" customFormat="1" ht="15" customHeight="1">
      <c r="A32" s="20" t="s">
        <v>92</v>
      </c>
      <c r="B32" s="48"/>
      <c r="C32" s="49">
        <f t="shared" si="2"/>
        <v>0</v>
      </c>
      <c r="D32" s="50" t="s">
        <v>93</v>
      </c>
      <c r="E32" s="48">
        <v>9209714151.65</v>
      </c>
      <c r="F32" s="51">
        <f>ROUND(IF(E$47&gt;0,(E32/E$47)*100,0),2)</f>
        <v>10.6</v>
      </c>
    </row>
    <row r="33" spans="1:6" s="24" customFormat="1" ht="15" customHeight="1">
      <c r="A33" s="20" t="s">
        <v>94</v>
      </c>
      <c r="B33" s="48"/>
      <c r="C33" s="49">
        <f t="shared" si="2"/>
        <v>0</v>
      </c>
      <c r="D33" s="52"/>
      <c r="E33" s="49"/>
      <c r="F33" s="46"/>
    </row>
    <row r="34" spans="1:6" s="24" customFormat="1" ht="16.5" customHeight="1">
      <c r="A34" s="20" t="s">
        <v>95</v>
      </c>
      <c r="B34" s="48"/>
      <c r="C34" s="49">
        <f t="shared" si="2"/>
        <v>0</v>
      </c>
      <c r="D34" s="45" t="s">
        <v>96</v>
      </c>
      <c r="E34" s="44">
        <f>SUM(E35:E36)</f>
        <v>1042689896.18</v>
      </c>
      <c r="F34" s="46">
        <f>ROUND(IF(E$47&gt;0,(E34/E$47)*100,0),2)</f>
        <v>1.2</v>
      </c>
    </row>
    <row r="35" spans="1:6" s="24" customFormat="1" ht="15" customHeight="1">
      <c r="A35" s="25" t="s">
        <v>97</v>
      </c>
      <c r="B35" s="44">
        <f>SUM(B36)</f>
        <v>100985160</v>
      </c>
      <c r="C35" s="44">
        <f t="shared" si="2"/>
        <v>0.12</v>
      </c>
      <c r="D35" s="50" t="s">
        <v>98</v>
      </c>
      <c r="E35" s="48">
        <v>1042689896.18</v>
      </c>
      <c r="F35" s="51">
        <f>ROUND(IF(E$47&gt;0,(E35/E$47)*100,0),2)</f>
        <v>1.2</v>
      </c>
    </row>
    <row r="36" spans="1:6" s="24" customFormat="1" ht="15" customHeight="1">
      <c r="A36" s="20" t="s">
        <v>99</v>
      </c>
      <c r="B36" s="48">
        <v>100985160</v>
      </c>
      <c r="C36" s="49">
        <f t="shared" si="2"/>
        <v>0.12</v>
      </c>
      <c r="D36" s="50" t="s">
        <v>100</v>
      </c>
      <c r="E36" s="48"/>
      <c r="F36" s="51">
        <f>ROUND(IF(E$47&gt;0,(E36/E$47)*100,0),2)</f>
        <v>0</v>
      </c>
    </row>
    <row r="37" spans="1:6" s="24" customFormat="1" ht="15" customHeight="1">
      <c r="A37" s="25" t="s">
        <v>101</v>
      </c>
      <c r="B37" s="44">
        <f>SUM(B38)</f>
        <v>1222811483</v>
      </c>
      <c r="C37" s="44">
        <f t="shared" si="2"/>
        <v>1.41</v>
      </c>
      <c r="D37" s="52"/>
      <c r="E37" s="49"/>
      <c r="F37" s="46"/>
    </row>
    <row r="38" spans="1:6" s="24" customFormat="1" ht="16.5" customHeight="1">
      <c r="A38" s="20" t="s">
        <v>102</v>
      </c>
      <c r="B38" s="48">
        <v>1222811483</v>
      </c>
      <c r="C38" s="49">
        <f t="shared" si="2"/>
        <v>1.41</v>
      </c>
      <c r="D38" s="45" t="s">
        <v>103</v>
      </c>
      <c r="E38" s="44">
        <f>SUM(E39:E43)</f>
        <v>0</v>
      </c>
      <c r="F38" s="46">
        <f aca="true" t="shared" si="3" ref="F38:F43">ROUND(IF(E$47&gt;0,(E38/E$47)*100,0),2)</f>
        <v>0</v>
      </c>
    </row>
    <row r="39" spans="1:6" s="24" customFormat="1" ht="15.75" customHeight="1">
      <c r="A39" s="25" t="s">
        <v>104</v>
      </c>
      <c r="B39" s="44">
        <f>SUM(B40:B43)</f>
        <v>5909717075</v>
      </c>
      <c r="C39" s="44">
        <f t="shared" si="2"/>
        <v>6.81</v>
      </c>
      <c r="D39" s="50" t="s">
        <v>105</v>
      </c>
      <c r="E39" s="48"/>
      <c r="F39" s="51">
        <f t="shared" si="3"/>
        <v>0</v>
      </c>
    </row>
    <row r="40" spans="1:6" s="24" customFormat="1" ht="15" customHeight="1">
      <c r="A40" s="20" t="s">
        <v>106</v>
      </c>
      <c r="B40" s="48"/>
      <c r="C40" s="49">
        <f t="shared" si="2"/>
        <v>0</v>
      </c>
      <c r="D40" s="50" t="s">
        <v>107</v>
      </c>
      <c r="E40" s="48"/>
      <c r="F40" s="51">
        <f t="shared" si="3"/>
        <v>0</v>
      </c>
    </row>
    <row r="41" spans="1:6" s="24" customFormat="1" ht="15" customHeight="1">
      <c r="A41" s="20" t="s">
        <v>108</v>
      </c>
      <c r="B41" s="48">
        <v>5909717075</v>
      </c>
      <c r="C41" s="49">
        <f t="shared" si="2"/>
        <v>6.81</v>
      </c>
      <c r="D41" s="50" t="s">
        <v>109</v>
      </c>
      <c r="E41" s="48"/>
      <c r="F41" s="51">
        <f t="shared" si="3"/>
        <v>0</v>
      </c>
    </row>
    <row r="42" spans="1:6" s="24" customFormat="1" ht="15" customHeight="1">
      <c r="A42" s="20" t="s">
        <v>110</v>
      </c>
      <c r="B42" s="48"/>
      <c r="C42" s="49">
        <f t="shared" si="2"/>
        <v>0</v>
      </c>
      <c r="D42" s="56" t="s">
        <v>111</v>
      </c>
      <c r="E42" s="49"/>
      <c r="F42" s="51">
        <f t="shared" si="3"/>
        <v>0</v>
      </c>
    </row>
    <row r="43" spans="1:6" s="24" customFormat="1" ht="15" customHeight="1">
      <c r="A43" s="20" t="s">
        <v>112</v>
      </c>
      <c r="B43" s="48"/>
      <c r="C43" s="49">
        <f t="shared" si="2"/>
        <v>0</v>
      </c>
      <c r="D43" s="50" t="s">
        <v>113</v>
      </c>
      <c r="E43" s="48"/>
      <c r="F43" s="51">
        <f t="shared" si="3"/>
        <v>0</v>
      </c>
    </row>
    <row r="44" spans="1:6" s="24" customFormat="1" ht="10.5" customHeight="1">
      <c r="A44" s="57"/>
      <c r="B44" s="49"/>
      <c r="C44" s="49"/>
      <c r="D44" s="58"/>
      <c r="E44" s="49"/>
      <c r="F44" s="51"/>
    </row>
    <row r="45" spans="1:6" s="24" customFormat="1" ht="10.5" customHeight="1">
      <c r="A45" s="57"/>
      <c r="B45" s="49"/>
      <c r="C45" s="49"/>
      <c r="D45" s="58"/>
      <c r="E45" s="49"/>
      <c r="F45" s="59"/>
    </row>
    <row r="46" spans="1:6" s="24" customFormat="1" ht="10.5" customHeight="1">
      <c r="A46" s="57"/>
      <c r="B46" s="44"/>
      <c r="C46" s="44"/>
      <c r="D46" s="58"/>
      <c r="E46" s="49"/>
      <c r="F46" s="59"/>
    </row>
    <row r="47" spans="1:6" s="24" customFormat="1" ht="19.5" customHeight="1" thickBot="1">
      <c r="A47" s="60" t="s">
        <v>114</v>
      </c>
      <c r="B47" s="30">
        <f>B6</f>
        <v>86843442098.54</v>
      </c>
      <c r="C47" s="30">
        <f>IF(B$6&gt;0,(B47/B$6)*100,0)</f>
        <v>100</v>
      </c>
      <c r="D47" s="60" t="s">
        <v>114</v>
      </c>
      <c r="E47" s="30">
        <f>E6+E26</f>
        <v>86843442098.54</v>
      </c>
      <c r="F47" s="61">
        <f>IF(E$47&gt;0,(E47/E$47)*100,0)</f>
        <v>100</v>
      </c>
    </row>
    <row r="48" spans="1:6" s="24" customFormat="1" ht="17.25" customHeight="1">
      <c r="A48" s="62" t="s">
        <v>117</v>
      </c>
      <c r="B48" s="63"/>
      <c r="C48" s="64"/>
      <c r="D48" s="64"/>
      <c r="E48" s="65"/>
      <c r="F48" s="66"/>
    </row>
    <row r="49" spans="5:6" s="24" customFormat="1" ht="14.25">
      <c r="E49" s="66"/>
      <c r="F49" s="67"/>
    </row>
    <row r="50" s="24" customFormat="1" ht="14.25"/>
    <row r="51" s="24" customFormat="1" ht="14.25"/>
    <row r="52" s="24" customFormat="1" ht="14.25"/>
    <row r="53" s="24" customFormat="1" ht="14.25">
      <c r="D53" s="68"/>
    </row>
    <row r="54" s="24" customFormat="1" ht="14.25">
      <c r="D54" s="68"/>
    </row>
    <row r="55" s="24" customFormat="1" ht="14.25">
      <c r="D55" s="66"/>
    </row>
    <row r="56" s="24" customFormat="1" ht="14.25">
      <c r="D56" s="66"/>
    </row>
    <row r="57" s="24" customFormat="1" ht="14.25">
      <c r="D57" s="68"/>
    </row>
    <row r="58" s="24" customFormat="1" ht="14.25">
      <c r="D58" s="66"/>
    </row>
    <row r="59" s="24" customFormat="1" ht="14.25">
      <c r="D59" s="66"/>
    </row>
    <row r="60" s="24" customFormat="1" ht="14.25">
      <c r="D60" s="66"/>
    </row>
    <row r="61" s="24" customFormat="1" ht="14.25">
      <c r="D61" s="68"/>
    </row>
    <row r="62" spans="4:6" ht="16.5">
      <c r="D62" s="66"/>
      <c r="F62" s="24"/>
    </row>
    <row r="63" spans="4:6" ht="16.5">
      <c r="D63" s="66"/>
      <c r="F63" s="24"/>
    </row>
    <row r="64" ht="16.5">
      <c r="D64" s="66"/>
    </row>
    <row r="65" ht="16.5">
      <c r="D65" s="68"/>
    </row>
    <row r="66" ht="16.5">
      <c r="D66" s="66"/>
    </row>
    <row r="67" ht="16.5">
      <c r="D67" s="66"/>
    </row>
    <row r="68" ht="16.5">
      <c r="D68" s="69"/>
    </row>
    <row r="69" ht="16.5">
      <c r="D69" s="69"/>
    </row>
    <row r="70" ht="16.5">
      <c r="D70" s="69"/>
    </row>
    <row r="71" ht="16.5">
      <c r="D71" s="69"/>
    </row>
    <row r="72" ht="16.5">
      <c r="D72" s="69"/>
    </row>
    <row r="73" ht="16.5">
      <c r="D73" s="69"/>
    </row>
    <row r="74" ht="16.5">
      <c r="D74" s="69"/>
    </row>
    <row r="75" ht="16.5">
      <c r="D75" s="69"/>
    </row>
    <row r="76" ht="16.5">
      <c r="D76" s="69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2010-09-02T09:15:52Z</dcterms:created>
  <dcterms:modified xsi:type="dcterms:W3CDTF">2010-09-02T09:16:54Z</dcterms:modified>
  <cp:category/>
  <cp:version/>
  <cp:contentType/>
  <cp:contentStatus/>
</cp:coreProperties>
</file>