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<sst xmlns="http://schemas.openxmlformats.org/spreadsheetml/2006/main" count="124" uniqueCount="118">
  <si>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</si>
  <si>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</si>
  <si>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</si>
  <si>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</si>
  <si>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</si>
  <si>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</si>
  <si>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</si>
  <si>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</si>
  <si>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</si>
  <si>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</si>
  <si>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</si>
  <si>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</si>
  <si>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</si>
  <si>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</si>
  <si>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</si>
  <si>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</si>
  <si>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</si>
  <si>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</si>
  <si>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</si>
  <si>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</si>
  <si>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</si>
  <si>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</si>
  <si>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</si>
  <si>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</si>
  <si>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</si>
  <si>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</si>
  <si>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</si>
  <si>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</si>
  <si>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</si>
  <si>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</si>
  <si>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</si>
  <si>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</si>
  <si>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</si>
  <si>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</si>
  <si>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</si>
  <si>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</si>
  <si>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</si>
  <si>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</si>
  <si>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</si>
  <si>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</si>
  <si>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</si>
  <si>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</si>
  <si>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</si>
  <si>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</si>
  <si>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</si>
  <si>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</si>
  <si>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</si>
  <si>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</si>
  <si>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</si>
  <si>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</si>
  <si>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</si>
  <si>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</si>
  <si>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</si>
  <si>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</si>
  <si>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</si>
  <si>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</si>
  <si>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</si>
  <si>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</si>
  <si>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</si>
  <si>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</si>
  <si>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</si>
  <si>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</si>
  <si>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</si>
  <si>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</si>
  <si>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</si>
  <si>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</si>
  <si>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</si>
  <si>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</si>
  <si>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</si>
  <si>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</si>
  <si>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</si>
  <si>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</si>
  <si>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</si>
  <si>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國軍老舊眷村改建基金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</si>
  <si>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</si>
  <si>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5,387,574,687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</si>
  <si>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</si>
  <si>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</si>
  <si>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</si>
  <si>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</si>
  <si>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</si>
  <si>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</si>
  <si>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</si>
  <si>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</si>
  <si>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</si>
  <si>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</si>
  <si>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</si>
  <si>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</si>
  <si>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</si>
  <si>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</si>
  <si>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</si>
  <si>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</si>
  <si>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</si>
  <si>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</si>
  <si>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</si>
  <si>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</si>
  <si>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</si>
  <si>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</si>
  <si>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</si>
  <si>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</si>
  <si>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</si>
  <si>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</si>
  <si>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</si>
  <si>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</si>
  <si>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</si>
  <si>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</si>
  <si>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</si>
  <si>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</si>
  <si>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</si>
  <si>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</si>
  <si>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</si>
  <si>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</si>
  <si>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</si>
  <si>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</si>
  <si>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</si>
  <si>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</si>
  <si>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國軍老舊眷村改建基金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</si>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</sst>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6750406782</v>
      </c>
      <c r="C7" s="58">
        <f>SUM(C8:C16)</f>
        <v>6671431000</v>
      </c>
      <c r="D7" s="59">
        <f aca="true" t="shared" si="0" ref="D7:D39">B7-C7</f>
        <v>78975782</v>
      </c>
      <c r="E7" s="60">
        <f aca="true" t="shared" si="1" ref="E7:E39">IF(C7=0,0,(D7/C7)*100)</f>
        <v>1.18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>
        <v>6724440390</v>
      </c>
      <c r="C9" s="61">
        <v>6646688000</v>
      </c>
      <c r="D9" s="62">
        <f t="shared" si="0"/>
        <v>77752390</v>
      </c>
      <c r="E9" s="63">
        <f t="shared" si="1"/>
        <v>1.17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>
        <v>25957089</v>
      </c>
      <c r="C12" s="61">
        <v>24690000</v>
      </c>
      <c r="D12" s="62">
        <f t="shared" si="0"/>
        <v>1267089</v>
      </c>
      <c r="E12" s="63">
        <f t="shared" si="1"/>
        <v>5.13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9303</v>
      </c>
      <c r="C16" s="61">
        <v>53000</v>
      </c>
      <c r="D16" s="62">
        <f t="shared" si="0"/>
        <v>-43697</v>
      </c>
      <c r="E16" s="63">
        <f t="shared" si="1"/>
        <v>-82.45</v>
      </c>
    </row>
    <row r="17" spans="1:5" s="27" customFormat="1" ht="24.75" customHeight="1">
      <c r="A17" s="30" t="s">
        <v>92</v>
      </c>
      <c r="B17" s="58">
        <f>SUM(B18:B29)</f>
        <v>6954180668</v>
      </c>
      <c r="C17" s="58">
        <f>SUM(C18:C29)</f>
        <v>10570067000</v>
      </c>
      <c r="D17" s="59">
        <f t="shared" si="0"/>
        <v>-3615886332</v>
      </c>
      <c r="E17" s="60">
        <f t="shared" si="1"/>
        <v>-34.21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>
        <v>6636892784</v>
      </c>
      <c r="C19" s="61">
        <v>6170412000</v>
      </c>
      <c r="D19" s="62">
        <f t="shared" si="0"/>
        <v>466480784</v>
      </c>
      <c r="E19" s="63">
        <f t="shared" si="1"/>
        <v>7.56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>
        <v>7743821</v>
      </c>
      <c r="C22" s="61">
        <v>6029000</v>
      </c>
      <c r="D22" s="62">
        <f t="shared" si="0"/>
        <v>1714821</v>
      </c>
      <c r="E22" s="63">
        <f t="shared" si="1"/>
        <v>28.44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299946123</v>
      </c>
      <c r="C26" s="61">
        <v>4388964000</v>
      </c>
      <c r="D26" s="62">
        <f t="shared" si="0"/>
        <v>-4089017877</v>
      </c>
      <c r="E26" s="63">
        <f t="shared" si="1"/>
        <v>-93.17</v>
      </c>
    </row>
    <row r="27" spans="1:5" s="27" customFormat="1" ht="15" customHeight="1">
      <c r="A27" s="28" t="s">
        <v>102</v>
      </c>
      <c r="B27" s="61">
        <v>9496540</v>
      </c>
      <c r="C27" s="61">
        <v>4562000</v>
      </c>
      <c r="D27" s="62">
        <f t="shared" si="0"/>
        <v>4934540</v>
      </c>
      <c r="E27" s="63">
        <f t="shared" si="1"/>
        <v>108.17</v>
      </c>
    </row>
    <row r="28" spans="1:5" s="27" customFormat="1" ht="15" customHeight="1">
      <c r="A28" s="28" t="s">
        <v>103</v>
      </c>
      <c r="B28" s="61">
        <v>101400</v>
      </c>
      <c r="C28" s="61">
        <v>100000</v>
      </c>
      <c r="D28" s="62">
        <f t="shared" si="0"/>
        <v>1400</v>
      </c>
      <c r="E28" s="63">
        <f t="shared" si="1"/>
        <v>1.4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-203773886</v>
      </c>
      <c r="C30" s="58">
        <f>C7-C17</f>
        <v>-3898636000</v>
      </c>
      <c r="D30" s="59">
        <f t="shared" si="0"/>
        <v>3694862114</v>
      </c>
      <c r="E30" s="60">
        <f t="shared" si="1"/>
        <v>-94.77</v>
      </c>
    </row>
    <row r="31" spans="1:5" s="27" customFormat="1" ht="23.25" customHeight="1">
      <c r="A31" s="30" t="s">
        <v>106</v>
      </c>
      <c r="B31" s="58">
        <f>SUM(B32:B33)</f>
        <v>13070676</v>
      </c>
      <c r="C31" s="58">
        <f>SUM(C32:C33)</f>
        <v>245000</v>
      </c>
      <c r="D31" s="59">
        <f t="shared" si="0"/>
        <v>12825676</v>
      </c>
      <c r="E31" s="60">
        <f t="shared" si="1"/>
        <v>5234.97</v>
      </c>
    </row>
    <row r="32" spans="1:5" s="27" customFormat="1" ht="15.75" customHeight="1">
      <c r="A32" s="28" t="s">
        <v>107</v>
      </c>
      <c r="B32" s="61">
        <v>1590428</v>
      </c>
      <c r="C32" s="61">
        <v>245000</v>
      </c>
      <c r="D32" s="62">
        <f t="shared" si="0"/>
        <v>1345428</v>
      </c>
      <c r="E32" s="63">
        <f t="shared" si="1"/>
        <v>549.15</v>
      </c>
    </row>
    <row r="33" spans="1:5" s="27" customFormat="1" ht="15.75" customHeight="1">
      <c r="A33" s="28" t="s">
        <v>108</v>
      </c>
      <c r="B33" s="61">
        <v>11480248</v>
      </c>
      <c r="C33" s="61">
        <v>0</v>
      </c>
      <c r="D33" s="62">
        <f t="shared" si="0"/>
        <v>11480248</v>
      </c>
      <c r="E33" s="63">
        <f t="shared" si="1"/>
        <v>0</v>
      </c>
    </row>
    <row r="34" spans="1:5" s="27" customFormat="1" ht="24.75" customHeight="1">
      <c r="A34" s="30" t="s">
        <v>109</v>
      </c>
      <c r="B34" s="58">
        <f>SUM(B35:B36)</f>
        <v>595921999</v>
      </c>
      <c r="C34" s="58">
        <f>SUM(C35:C36)</f>
        <v>303954000</v>
      </c>
      <c r="D34" s="59">
        <f t="shared" si="0"/>
        <v>291967999</v>
      </c>
      <c r="E34" s="60">
        <f t="shared" si="1"/>
        <v>96.06</v>
      </c>
    </row>
    <row r="35" spans="1:5" s="27" customFormat="1" ht="15.75" customHeight="1">
      <c r="A35" s="28" t="s">
        <v>110</v>
      </c>
      <c r="B35" s="61">
        <v>138538830</v>
      </c>
      <c r="C35" s="61">
        <v>170222000</v>
      </c>
      <c r="D35" s="62">
        <f t="shared" si="0"/>
        <v>-31683170</v>
      </c>
      <c r="E35" s="63">
        <f t="shared" si="1"/>
        <v>-18.61</v>
      </c>
    </row>
    <row r="36" spans="1:5" s="27" customFormat="1" ht="15.75" customHeight="1">
      <c r="A36" s="28" t="s">
        <v>111</v>
      </c>
      <c r="B36" s="61">
        <v>457383169</v>
      </c>
      <c r="C36" s="61">
        <v>133732000</v>
      </c>
      <c r="D36" s="62">
        <f t="shared" si="0"/>
        <v>323651169</v>
      </c>
      <c r="E36" s="63">
        <f t="shared" si="1"/>
        <v>242.01</v>
      </c>
    </row>
    <row r="37" spans="1:5" s="27" customFormat="1" ht="25.5" customHeight="1">
      <c r="A37" s="30" t="s">
        <v>112</v>
      </c>
      <c r="B37" s="58">
        <f>B31-B34</f>
        <v>-582851323</v>
      </c>
      <c r="C37" s="58">
        <f>C31-C34</f>
        <v>-303709000</v>
      </c>
      <c r="D37" s="59">
        <f t="shared" si="0"/>
        <v>-279142323</v>
      </c>
      <c r="E37" s="60">
        <f t="shared" si="1"/>
        <v>91.91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-786625209</v>
      </c>
      <c r="C44" s="39">
        <f>C30+C37+C38+C39</f>
        <v>-4202345000</v>
      </c>
      <c r="D44" s="68">
        <f>B44-C44</f>
        <v>3415719791</v>
      </c>
      <c r="E44" s="69">
        <f>IF(C44=0,0,(D44/C44)*100)</f>
        <v>-81.28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375" style="3" customWidth="1"/>
    <col min="4" max="4" width="21.375" style="3" customWidth="1"/>
    <col min="5" max="5" width="17.00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177155731248</v>
      </c>
      <c r="C6" s="14">
        <f>ROUND(IF(B$6&gt;0,(B6/B$6)*100,0),2)</f>
        <v>100</v>
      </c>
      <c r="D6" s="15" t="s">
        <v>6</v>
      </c>
      <c r="E6" s="14">
        <f>SUM(E7,E13,E17,E21)</f>
        <v>151907213761</v>
      </c>
      <c r="F6" s="16">
        <f aca="true" t="shared" si="0" ref="F6:F11">ROUND(IF(E$47&gt;0,(E6/E$47)*100,0),2)</f>
        <v>85.75</v>
      </c>
    </row>
    <row r="7" spans="1:6" s="17" customFormat="1" ht="16.5" customHeight="1">
      <c r="A7" s="18" t="s">
        <v>7</v>
      </c>
      <c r="B7" s="19">
        <f>SUM(B8:B13)</f>
        <v>32597962131</v>
      </c>
      <c r="C7" s="19">
        <f>ROUND(IF(B$6&gt;0,(B7/B$6)*100,0),2)</f>
        <v>18.4</v>
      </c>
      <c r="D7" s="20" t="s">
        <v>8</v>
      </c>
      <c r="E7" s="19">
        <f>SUM(E8:E11)</f>
        <v>55495268029</v>
      </c>
      <c r="F7" s="21">
        <f t="shared" si="0"/>
        <v>31.33</v>
      </c>
    </row>
    <row r="8" spans="1:6" s="27" customFormat="1" ht="13.5" customHeight="1">
      <c r="A8" s="22" t="s">
        <v>9</v>
      </c>
      <c r="B8" s="23">
        <v>241886338</v>
      </c>
      <c r="C8" s="24">
        <f>ROUND(IF(B$6=0,0,(B8/B$6)*100),2)</f>
        <v>0.14</v>
      </c>
      <c r="D8" s="25" t="s">
        <v>10</v>
      </c>
      <c r="E8" s="23">
        <v>51645362161</v>
      </c>
      <c r="F8" s="26">
        <f t="shared" si="0"/>
        <v>29.15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3822691383</v>
      </c>
      <c r="F9" s="26">
        <f t="shared" si="0"/>
        <v>2.16</v>
      </c>
    </row>
    <row r="10" spans="1:6" s="27" customFormat="1" ht="13.5" customHeight="1">
      <c r="A10" s="28" t="s">
        <v>13</v>
      </c>
      <c r="B10" s="23">
        <v>649915516</v>
      </c>
      <c r="C10" s="24">
        <f t="shared" si="1"/>
        <v>0.37</v>
      </c>
      <c r="D10" s="25" t="s">
        <v>14</v>
      </c>
      <c r="E10" s="23">
        <v>27214485</v>
      </c>
      <c r="F10" s="26">
        <f t="shared" si="0"/>
        <v>0.02</v>
      </c>
    </row>
    <row r="11" spans="1:6" s="27" customFormat="1" ht="13.5" customHeight="1">
      <c r="A11" s="28" t="s">
        <v>15</v>
      </c>
      <c r="B11" s="23">
        <v>30040996657</v>
      </c>
      <c r="C11" s="24">
        <f t="shared" si="1"/>
        <v>16.96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1490015293</v>
      </c>
      <c r="C12" s="24">
        <f t="shared" si="1"/>
        <v>0.84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175148327</v>
      </c>
      <c r="C13" s="24">
        <f t="shared" si="1"/>
        <v>0.1</v>
      </c>
      <c r="D13" s="20" t="s">
        <v>19</v>
      </c>
      <c r="E13" s="19">
        <f>SUM(E14:E15)</f>
        <v>34200000000</v>
      </c>
      <c r="F13" s="21">
        <f>ROUND(IF(E$47&gt;0,(E13/E$47)*100,0),2)</f>
        <v>19.31</v>
      </c>
    </row>
    <row r="14" spans="1:6" s="27" customFormat="1" ht="16.5" customHeight="1">
      <c r="A14" s="30" t="s">
        <v>20</v>
      </c>
      <c r="B14" s="19">
        <f>SUM(B16:B20)</f>
        <v>144268554181</v>
      </c>
      <c r="C14" s="19">
        <f t="shared" si="1"/>
        <v>81.44</v>
      </c>
      <c r="D14" s="25" t="s">
        <v>21</v>
      </c>
      <c r="E14" s="23">
        <v>34200000000</v>
      </c>
      <c r="F14" s="26">
        <f>ROUND(IF(E$47&gt;0,(E14/E$47)*100,0),2)</f>
        <v>19.31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62211945732</v>
      </c>
      <c r="F17" s="21">
        <f>ROUND(IF(E$47&gt;0,(E17/E$47)*100,0),2)</f>
        <v>35.12</v>
      </c>
    </row>
    <row r="18" spans="1:6" s="27" customFormat="1" ht="15" customHeight="1">
      <c r="A18" s="28" t="s">
        <v>27</v>
      </c>
      <c r="B18" s="23">
        <v>5012248050</v>
      </c>
      <c r="C18" s="24">
        <f t="shared" si="2"/>
        <v>2.83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>
        <v>139256306131</v>
      </c>
      <c r="C19" s="24">
        <f t="shared" si="2"/>
        <v>78.61</v>
      </c>
      <c r="D19" s="25" t="s">
        <v>30</v>
      </c>
      <c r="E19" s="23">
        <v>62211945732</v>
      </c>
      <c r="F19" s="26">
        <f>ROUND(IF(E$47&gt;0,(E19/E$47)*100,0),2)</f>
        <v>35.12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2220558</v>
      </c>
      <c r="C21" s="19">
        <f t="shared" si="2"/>
        <v>0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>
        <v>2003067</v>
      </c>
      <c r="C25" s="24">
        <f t="shared" si="2"/>
        <v>0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11751</v>
      </c>
      <c r="C26" s="24">
        <f t="shared" si="2"/>
        <v>0</v>
      </c>
      <c r="D26" s="32" t="s">
        <v>40</v>
      </c>
      <c r="E26" s="19">
        <f>E27+E30+E34+E38</f>
        <v>25248517487</v>
      </c>
      <c r="F26" s="21">
        <f>ROUND(IF(E$47&gt;0,(E26/E$47)*100,0),2)</f>
        <v>14.25</v>
      </c>
    </row>
    <row r="27" spans="1:6" s="27" customFormat="1" ht="15" customHeight="1">
      <c r="A27" s="28" t="s">
        <v>41</v>
      </c>
      <c r="B27" s="23">
        <v>205740</v>
      </c>
      <c r="C27" s="24">
        <f t="shared" si="2"/>
        <v>0</v>
      </c>
      <c r="D27" s="20" t="s">
        <v>42</v>
      </c>
      <c r="E27" s="33">
        <f>SUM(E28)</f>
        <v>60016834319</v>
      </c>
      <c r="F27" s="21">
        <f>ROUND(IF(E$47&gt;0,(E27/E$47)*100,0),2)</f>
        <v>33.88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60016834319</v>
      </c>
      <c r="F28" s="26">
        <f>ROUND(IF(E$47&gt;0,(E28/E$47)*100,0),2)</f>
        <v>33.88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0</v>
      </c>
      <c r="F30" s="21">
        <f>ROUND(IF(E$47&gt;0,(E30/E$47)*100,0),2)</f>
        <v>0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-34768316832</v>
      </c>
      <c r="F34" s="21">
        <f>ROUND(IF(E$47&gt;0,(E34/E$47)*100,0),2)</f>
        <v>-19.63</v>
      </c>
    </row>
    <row r="35" spans="1:6" s="27" customFormat="1" ht="15" customHeight="1">
      <c r="A35" s="30" t="s">
        <v>55</v>
      </c>
      <c r="B35" s="19">
        <f>SUM(B36)</f>
        <v>0</v>
      </c>
      <c r="C35" s="19">
        <f t="shared" si="2"/>
        <v>0</v>
      </c>
      <c r="D35" s="25" t="s">
        <v>56</v>
      </c>
      <c r="E35" s="23"/>
      <c r="F35" s="26">
        <f>ROUND(IF(E$47&gt;0,(E35/E$47)*100,0),2)</f>
        <v>0</v>
      </c>
    </row>
    <row r="36" spans="1:6" s="27" customFormat="1" ht="15" customHeight="1">
      <c r="A36" s="28" t="s">
        <v>57</v>
      </c>
      <c r="B36" s="23"/>
      <c r="C36" s="24">
        <f t="shared" si="2"/>
        <v>0</v>
      </c>
      <c r="D36" s="25" t="s">
        <v>58</v>
      </c>
      <c r="E36" s="23">
        <v>-34768316832</v>
      </c>
      <c r="F36" s="26">
        <f>ROUND(IF(E$47&gt;0,(E36/E$47)*100,0),2)</f>
        <v>-19.63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286994378</v>
      </c>
      <c r="C39" s="19">
        <f t="shared" si="2"/>
        <v>0.16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286994378</v>
      </c>
      <c r="C41" s="24">
        <f t="shared" si="2"/>
        <v>0.16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177155731248</v>
      </c>
      <c r="C47" s="39">
        <f>IF(B$6&gt;0,(B47/B$6)*100,0)</f>
        <v>100</v>
      </c>
      <c r="D47" s="38" t="s">
        <v>72</v>
      </c>
      <c r="E47" s="39">
        <f>E6+E26</f>
        <v>177155731248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2010-09-02T09:17:02Z</dcterms:created>
  <dcterms:modified xsi:type="dcterms:W3CDTF">2010-09-02T09:17:34Z</dcterms:modified>
  <cp:category/>
  <cp:version/>
  <cp:contentType/>
  <cp:contentStatus/>
</cp:coreProperties>
</file>