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<sst xmlns="http://schemas.openxmlformats.org/spreadsheetml/2006/main" count="124" uniqueCount="118">
  <si>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</si>
  <si>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</si>
  <si>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</si>
  <si>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</si>
  <si>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</si>
  <si>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</si>
  <si>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</si>
  <si>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</si>
  <si>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</si>
  <si>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</si>
  <si>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</si>
  <si>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</si>
  <si>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</si>
  <si>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</si>
  <si>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</si>
  <si>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</si>
  <si>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</si>
  <si>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</si>
  <si>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</si>
  <si>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</si>
  <si>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</si>
  <si>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</si>
  <si>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</si>
  <si>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</si>
  <si>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</si>
  <si>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</si>
  <si>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</si>
  <si>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</si>
  <si>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</si>
  <si>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</si>
  <si>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</si>
  <si>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</si>
  <si>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</si>
  <si>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</si>
  <si>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</si>
  <si>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</si>
  <si>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</si>
  <si>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</si>
  <si>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</si>
  <si>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</si>
  <si>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</si>
  <si>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</si>
  <si>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</si>
  <si>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</si>
  <si>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</si>
  <si>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</si>
  <si>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</si>
  <si>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</si>
  <si>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</si>
  <si>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</si>
  <si>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</si>
  <si>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</si>
  <si>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</si>
  <si>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</si>
  <si>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</si>
  <si>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</si>
  <si>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</si>
  <si>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</si>
  <si>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</si>
  <si>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</si>
  <si>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</si>
  <si>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</si>
  <si>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</si>
  <si>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</si>
  <si>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</si>
  <si>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</si>
  <si>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</si>
  <si>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</si>
  <si>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</si>
  <si>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</si>
  <si>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</si>
  <si>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</si>
  <si>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</si>
  <si>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國立高級中等學校校務基金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</si>
  <si>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</si>
  <si>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254,148,721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</si>
  <si>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</si>
  <si>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</si>
  <si>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</si>
  <si>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</si>
  <si>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</si>
  <si>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</si>
  <si>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</si>
  <si>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</si>
  <si>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</si>
  <si>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</si>
  <si>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</si>
  <si>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</si>
  <si>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</si>
  <si>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</si>
  <si>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</si>
  <si>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</si>
  <si>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</si>
  <si>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</si>
  <si>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</si>
  <si>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</si>
  <si>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</si>
  <si>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</si>
  <si>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</si>
  <si>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</si>
  <si>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</si>
  <si>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</si>
  <si>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</si>
  <si>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</si>
  <si>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</si>
  <si>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</si>
  <si>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</si>
  <si>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</si>
  <si>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</si>
  <si>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</si>
  <si>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</si>
  <si>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</si>
  <si>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</si>
  <si>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</si>
  <si>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</si>
  <si>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</si>
  <si>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國立高級中等學校校務基金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</si>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</sst>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1:E44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116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117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21261194100</v>
      </c>
      <c r="C7" s="58">
        <f>SUM(C8:C16)</f>
        <v>20403977000</v>
      </c>
      <c r="D7" s="59">
        <f aca="true" t="shared" si="0" ref="D7:D39">B7-C7</f>
        <v>857217100</v>
      </c>
      <c r="E7" s="60">
        <f aca="true" t="shared" si="1" ref="E7:E39">IF(C7=0,0,(D7/C7)*100)</f>
        <v>4.2</v>
      </c>
    </row>
    <row r="8" spans="1:5" s="27" customFormat="1" ht="15.75" customHeight="1">
      <c r="A8" s="28" t="s">
        <v>83</v>
      </c>
      <c r="B8" s="61"/>
      <c r="C8" s="61"/>
      <c r="D8" s="62">
        <f t="shared" si="0"/>
        <v>0</v>
      </c>
      <c r="E8" s="63">
        <f t="shared" si="1"/>
        <v>0</v>
      </c>
    </row>
    <row r="9" spans="1:5" s="27" customFormat="1" ht="15.75" customHeight="1">
      <c r="A9" s="28" t="s">
        <v>84</v>
      </c>
      <c r="B9" s="61"/>
      <c r="C9" s="61"/>
      <c r="D9" s="62">
        <f t="shared" si="0"/>
        <v>0</v>
      </c>
      <c r="E9" s="63">
        <f t="shared" si="1"/>
        <v>0</v>
      </c>
    </row>
    <row r="10" spans="1:5" s="27" customFormat="1" ht="15.75" customHeight="1">
      <c r="A10" s="28" t="s">
        <v>85</v>
      </c>
      <c r="B10" s="61">
        <v>2324967520</v>
      </c>
      <c r="C10" s="61">
        <v>2057901000</v>
      </c>
      <c r="D10" s="62">
        <f t="shared" si="0"/>
        <v>267066520</v>
      </c>
      <c r="E10" s="63">
        <f t="shared" si="1"/>
        <v>12.98</v>
      </c>
    </row>
    <row r="11" spans="1:5" s="27" customFormat="1" ht="15.75" customHeight="1">
      <c r="A11" s="28" t="s">
        <v>86</v>
      </c>
      <c r="B11" s="61">
        <v>132000</v>
      </c>
      <c r="C11" s="61">
        <v>1522000</v>
      </c>
      <c r="D11" s="62">
        <f t="shared" si="0"/>
        <v>-1390000</v>
      </c>
      <c r="E11" s="63">
        <f t="shared" si="1"/>
        <v>-91.33</v>
      </c>
    </row>
    <row r="12" spans="1:5" s="27" customFormat="1" ht="15.75" customHeight="1">
      <c r="A12" s="28" t="s">
        <v>87</v>
      </c>
      <c r="B12" s="61"/>
      <c r="C12" s="61"/>
      <c r="D12" s="62">
        <f t="shared" si="0"/>
        <v>0</v>
      </c>
      <c r="E12" s="63">
        <f t="shared" si="1"/>
        <v>0</v>
      </c>
    </row>
    <row r="13" spans="1:5" s="27" customFormat="1" ht="15.75" customHeight="1">
      <c r="A13" s="28" t="s">
        <v>88</v>
      </c>
      <c r="B13" s="61"/>
      <c r="C13" s="61"/>
      <c r="D13" s="62">
        <f t="shared" si="0"/>
        <v>0</v>
      </c>
      <c r="E13" s="63">
        <f t="shared" si="1"/>
        <v>0</v>
      </c>
    </row>
    <row r="14" spans="1:5" s="27" customFormat="1" ht="15.75" customHeight="1">
      <c r="A14" s="28" t="s">
        <v>89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90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91</v>
      </c>
      <c r="B16" s="61">
        <v>18936094580</v>
      </c>
      <c r="C16" s="61">
        <v>18344554000</v>
      </c>
      <c r="D16" s="62">
        <f t="shared" si="0"/>
        <v>591540580</v>
      </c>
      <c r="E16" s="63">
        <f t="shared" si="1"/>
        <v>3.22</v>
      </c>
    </row>
    <row r="17" spans="1:5" s="27" customFormat="1" ht="24.75" customHeight="1">
      <c r="A17" s="30" t="s">
        <v>92</v>
      </c>
      <c r="B17" s="58">
        <f>SUM(B18:B29)</f>
        <v>20648163454</v>
      </c>
      <c r="C17" s="58">
        <f>SUM(C18:C29)</f>
        <v>20235770000</v>
      </c>
      <c r="D17" s="59">
        <f t="shared" si="0"/>
        <v>412393454</v>
      </c>
      <c r="E17" s="60">
        <f t="shared" si="1"/>
        <v>2.04</v>
      </c>
    </row>
    <row r="18" spans="1:5" s="27" customFormat="1" ht="15" customHeight="1">
      <c r="A18" s="28" t="s">
        <v>93</v>
      </c>
      <c r="B18" s="61"/>
      <c r="C18" s="61"/>
      <c r="D18" s="62">
        <f t="shared" si="0"/>
        <v>0</v>
      </c>
      <c r="E18" s="63">
        <f t="shared" si="1"/>
        <v>0</v>
      </c>
    </row>
    <row r="19" spans="1:5" s="27" customFormat="1" ht="15" customHeight="1">
      <c r="A19" s="28" t="s">
        <v>94</v>
      </c>
      <c r="B19" s="61"/>
      <c r="C19" s="61"/>
      <c r="D19" s="62">
        <f t="shared" si="0"/>
        <v>0</v>
      </c>
      <c r="E19" s="63">
        <f t="shared" si="1"/>
        <v>0</v>
      </c>
    </row>
    <row r="20" spans="1:5" s="27" customFormat="1" ht="15" customHeight="1">
      <c r="A20" s="28" t="s">
        <v>95</v>
      </c>
      <c r="B20" s="61">
        <v>15948842547</v>
      </c>
      <c r="C20" s="61">
        <v>15453893000</v>
      </c>
      <c r="D20" s="62">
        <f t="shared" si="0"/>
        <v>494949547</v>
      </c>
      <c r="E20" s="63">
        <f t="shared" si="1"/>
        <v>3.2</v>
      </c>
    </row>
    <row r="21" spans="1:5" s="27" customFormat="1" ht="15" customHeight="1">
      <c r="A21" s="28" t="s">
        <v>96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97</v>
      </c>
      <c r="B22" s="61"/>
      <c r="C22" s="61"/>
      <c r="D22" s="62">
        <f t="shared" si="0"/>
        <v>0</v>
      </c>
      <c r="E22" s="63">
        <f t="shared" si="1"/>
        <v>0</v>
      </c>
    </row>
    <row r="23" spans="1:5" s="27" customFormat="1" ht="15" customHeight="1">
      <c r="A23" s="28" t="s">
        <v>98</v>
      </c>
      <c r="B23" s="61"/>
      <c r="C23" s="61"/>
      <c r="D23" s="62">
        <f t="shared" si="0"/>
        <v>0</v>
      </c>
      <c r="E23" s="63">
        <f t="shared" si="1"/>
        <v>0</v>
      </c>
    </row>
    <row r="24" spans="1:5" s="27" customFormat="1" ht="15" customHeight="1">
      <c r="A24" s="28" t="s">
        <v>99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100</v>
      </c>
      <c r="B25" s="61">
        <v>364418560</v>
      </c>
      <c r="C25" s="61">
        <v>361964000</v>
      </c>
      <c r="D25" s="62">
        <f t="shared" si="0"/>
        <v>2454560</v>
      </c>
      <c r="E25" s="63">
        <f t="shared" si="1"/>
        <v>0.68</v>
      </c>
    </row>
    <row r="26" spans="1:5" s="27" customFormat="1" ht="15" customHeight="1">
      <c r="A26" s="28" t="s">
        <v>101</v>
      </c>
      <c r="B26" s="61"/>
      <c r="C26" s="61"/>
      <c r="D26" s="62">
        <f t="shared" si="0"/>
        <v>0</v>
      </c>
      <c r="E26" s="63">
        <f t="shared" si="1"/>
        <v>0</v>
      </c>
    </row>
    <row r="27" spans="1:5" s="27" customFormat="1" ht="15" customHeight="1">
      <c r="A27" s="28" t="s">
        <v>102</v>
      </c>
      <c r="B27" s="61">
        <v>4277227188</v>
      </c>
      <c r="C27" s="61">
        <v>4370288000</v>
      </c>
      <c r="D27" s="62">
        <f t="shared" si="0"/>
        <v>-93060812</v>
      </c>
      <c r="E27" s="63">
        <f t="shared" si="1"/>
        <v>-2.13</v>
      </c>
    </row>
    <row r="28" spans="1:5" s="27" customFormat="1" ht="15" customHeight="1">
      <c r="A28" s="28" t="s">
        <v>103</v>
      </c>
      <c r="B28" s="61"/>
      <c r="C28" s="61"/>
      <c r="D28" s="62">
        <f t="shared" si="0"/>
        <v>0</v>
      </c>
      <c r="E28" s="63">
        <f t="shared" si="1"/>
        <v>0</v>
      </c>
    </row>
    <row r="29" spans="1:5" s="27" customFormat="1" ht="15" customHeight="1">
      <c r="A29" s="28" t="s">
        <v>104</v>
      </c>
      <c r="B29" s="61">
        <v>57675159</v>
      </c>
      <c r="C29" s="61">
        <v>49625000</v>
      </c>
      <c r="D29" s="62">
        <f t="shared" si="0"/>
        <v>8050159</v>
      </c>
      <c r="E29" s="63">
        <f t="shared" si="1"/>
        <v>16.22</v>
      </c>
    </row>
    <row r="30" spans="1:5" s="27" customFormat="1" ht="24.75" customHeight="1">
      <c r="A30" s="30" t="s">
        <v>105</v>
      </c>
      <c r="B30" s="58">
        <f>B7-B17</f>
        <v>613030646</v>
      </c>
      <c r="C30" s="58">
        <f>C7-C17</f>
        <v>168207000</v>
      </c>
      <c r="D30" s="59">
        <f t="shared" si="0"/>
        <v>444823646</v>
      </c>
      <c r="E30" s="60">
        <f t="shared" si="1"/>
        <v>264.45</v>
      </c>
    </row>
    <row r="31" spans="1:5" s="27" customFormat="1" ht="23.25" customHeight="1">
      <c r="A31" s="30" t="s">
        <v>106</v>
      </c>
      <c r="B31" s="58">
        <f>SUM(B32:B33)</f>
        <v>308449777</v>
      </c>
      <c r="C31" s="58">
        <f>SUM(C32:C33)</f>
        <v>142208000</v>
      </c>
      <c r="D31" s="59">
        <f t="shared" si="0"/>
        <v>166241777</v>
      </c>
      <c r="E31" s="60">
        <f t="shared" si="1"/>
        <v>116.9</v>
      </c>
    </row>
    <row r="32" spans="1:5" s="27" customFormat="1" ht="15.75" customHeight="1">
      <c r="A32" s="28" t="s">
        <v>107</v>
      </c>
      <c r="B32" s="61">
        <v>11506228</v>
      </c>
      <c r="C32" s="61">
        <v>7123000</v>
      </c>
      <c r="D32" s="62">
        <f t="shared" si="0"/>
        <v>4383228</v>
      </c>
      <c r="E32" s="63">
        <f t="shared" si="1"/>
        <v>61.54</v>
      </c>
    </row>
    <row r="33" spans="1:5" s="27" customFormat="1" ht="15.75" customHeight="1">
      <c r="A33" s="28" t="s">
        <v>108</v>
      </c>
      <c r="B33" s="61">
        <v>296943549</v>
      </c>
      <c r="C33" s="61">
        <v>135085000</v>
      </c>
      <c r="D33" s="62">
        <f t="shared" si="0"/>
        <v>161858549</v>
      </c>
      <c r="E33" s="63">
        <f t="shared" si="1"/>
        <v>119.82</v>
      </c>
    </row>
    <row r="34" spans="1:5" s="27" customFormat="1" ht="24.75" customHeight="1">
      <c r="A34" s="30" t="s">
        <v>109</v>
      </c>
      <c r="B34" s="58">
        <f>SUM(B35:B36)</f>
        <v>78624068</v>
      </c>
      <c r="C34" s="58">
        <f>SUM(C35:C36)</f>
        <v>90658000</v>
      </c>
      <c r="D34" s="59">
        <f t="shared" si="0"/>
        <v>-12033932</v>
      </c>
      <c r="E34" s="60">
        <f t="shared" si="1"/>
        <v>-13.27</v>
      </c>
    </row>
    <row r="35" spans="1:5" s="27" customFormat="1" ht="15.75" customHeight="1">
      <c r="A35" s="28" t="s">
        <v>110</v>
      </c>
      <c r="B35" s="61"/>
      <c r="C35" s="61"/>
      <c r="D35" s="62">
        <f t="shared" si="0"/>
        <v>0</v>
      </c>
      <c r="E35" s="63">
        <f t="shared" si="1"/>
        <v>0</v>
      </c>
    </row>
    <row r="36" spans="1:5" s="27" customFormat="1" ht="15.75" customHeight="1">
      <c r="A36" s="28" t="s">
        <v>111</v>
      </c>
      <c r="B36" s="61">
        <v>78624068</v>
      </c>
      <c r="C36" s="61">
        <v>90658000</v>
      </c>
      <c r="D36" s="62">
        <f t="shared" si="0"/>
        <v>-12033932</v>
      </c>
      <c r="E36" s="63">
        <f t="shared" si="1"/>
        <v>-13.27</v>
      </c>
    </row>
    <row r="37" spans="1:5" s="27" customFormat="1" ht="25.5" customHeight="1">
      <c r="A37" s="30" t="s">
        <v>112</v>
      </c>
      <c r="B37" s="58">
        <f>B31-B34</f>
        <v>229825709</v>
      </c>
      <c r="C37" s="58">
        <f>C31-C34</f>
        <v>51550000</v>
      </c>
      <c r="D37" s="59">
        <f t="shared" si="0"/>
        <v>178275709</v>
      </c>
      <c r="E37" s="60">
        <f t="shared" si="1"/>
        <v>345.83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842856355</v>
      </c>
      <c r="C44" s="39">
        <f>C30+C37+C38+C39</f>
        <v>219757000</v>
      </c>
      <c r="D44" s="68">
        <f>B44-C44</f>
        <v>623099355</v>
      </c>
      <c r="E44" s="69">
        <f>IF(C44=0,0,(D44/C44)*100)</f>
        <v>283.54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7"/>
  <dimension ref="A1:F76"/>
  <sheetViews>
    <sheetView workbookViewId="0" topLeftCell="A1">
      <selection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127918529469</v>
      </c>
      <c r="C6" s="14">
        <f>ROUND(IF(B$6&gt;0,(B6/B$6)*100,0),2)</f>
        <v>100</v>
      </c>
      <c r="D6" s="15" t="s">
        <v>6</v>
      </c>
      <c r="E6" s="14">
        <f>SUM(E7,E13,E17,E21)</f>
        <v>109366153653</v>
      </c>
      <c r="F6" s="16">
        <f aca="true" t="shared" si="0" ref="F6:F11">ROUND(IF(E$47&gt;0,(E6/E$47)*100,0),2)</f>
        <v>85.5</v>
      </c>
    </row>
    <row r="7" spans="1:6" s="17" customFormat="1" ht="16.5" customHeight="1">
      <c r="A7" s="18" t="s">
        <v>7</v>
      </c>
      <c r="B7" s="19">
        <f>SUM(B8:B13)</f>
        <v>10064297119</v>
      </c>
      <c r="C7" s="19">
        <f>ROUND(IF(B$6&gt;0,(B7/B$6)*100,0),2)</f>
        <v>7.87</v>
      </c>
      <c r="D7" s="20" t="s">
        <v>8</v>
      </c>
      <c r="E7" s="19">
        <f>SUM(E8:E11)</f>
        <v>3497316193</v>
      </c>
      <c r="F7" s="21">
        <f t="shared" si="0"/>
        <v>2.73</v>
      </c>
    </row>
    <row r="8" spans="1:6" s="27" customFormat="1" ht="13.5" customHeight="1">
      <c r="A8" s="22" t="s">
        <v>9</v>
      </c>
      <c r="B8" s="23">
        <v>9955621061</v>
      </c>
      <c r="C8" s="24">
        <f>ROUND(IF(B$6=0,0,(B8/B$6)*100),2)</f>
        <v>7.78</v>
      </c>
      <c r="D8" s="25" t="s">
        <v>10</v>
      </c>
      <c r="E8" s="23"/>
      <c r="F8" s="26">
        <f t="shared" si="0"/>
        <v>0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3419525972</v>
      </c>
      <c r="F9" s="26">
        <f t="shared" si="0"/>
        <v>2.67</v>
      </c>
    </row>
    <row r="10" spans="1:6" s="27" customFormat="1" ht="13.5" customHeight="1">
      <c r="A10" s="28" t="s">
        <v>13</v>
      </c>
      <c r="B10" s="23">
        <v>1390628</v>
      </c>
      <c r="C10" s="24">
        <f t="shared" si="1"/>
        <v>0</v>
      </c>
      <c r="D10" s="25" t="s">
        <v>14</v>
      </c>
      <c r="E10" s="23">
        <v>77790221</v>
      </c>
      <c r="F10" s="26">
        <f t="shared" si="0"/>
        <v>0.06</v>
      </c>
    </row>
    <row r="11" spans="1:6" s="27" customFormat="1" ht="13.5" customHeight="1">
      <c r="A11" s="28" t="s">
        <v>15</v>
      </c>
      <c r="B11" s="23"/>
      <c r="C11" s="24">
        <f t="shared" si="1"/>
        <v>0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107285430</v>
      </c>
      <c r="C12" s="24">
        <f t="shared" si="1"/>
        <v>0.08</v>
      </c>
      <c r="D12" s="29"/>
      <c r="E12" s="24"/>
      <c r="F12" s="26"/>
    </row>
    <row r="13" spans="1:6" s="27" customFormat="1" ht="15.75" customHeight="1">
      <c r="A13" s="28" t="s">
        <v>18</v>
      </c>
      <c r="B13" s="23"/>
      <c r="C13" s="24">
        <f t="shared" si="1"/>
        <v>0</v>
      </c>
      <c r="D13" s="20" t="s">
        <v>19</v>
      </c>
      <c r="E13" s="19">
        <f>SUM(E14:E15)</f>
        <v>0</v>
      </c>
      <c r="F13" s="21">
        <f>ROUND(IF(E$47&gt;0,(E13/E$47)*100,0),2)</f>
        <v>0</v>
      </c>
    </row>
    <row r="14" spans="1:6" s="27" customFormat="1" ht="16.5" customHeight="1">
      <c r="A14" s="30" t="s">
        <v>20</v>
      </c>
      <c r="B14" s="19">
        <f>SUM(B16:B20)</f>
        <v>396620551</v>
      </c>
      <c r="C14" s="19">
        <f t="shared" si="1"/>
        <v>0.31</v>
      </c>
      <c r="D14" s="25" t="s">
        <v>21</v>
      </c>
      <c r="E14" s="23"/>
      <c r="F14" s="26">
        <f>ROUND(IF(E$47&gt;0,(E14/E$47)*100,0),2)</f>
        <v>0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/>
      <c r="C16" s="24">
        <f aca="true" t="shared" si="2" ref="C16:C43">ROUND(IF(B$6&gt;0,(B16/B$6)*100,0),2)</f>
        <v>0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105868837460</v>
      </c>
      <c r="F17" s="21">
        <f>ROUND(IF(E$47&gt;0,(E17/E$47)*100,0),2)</f>
        <v>82.76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>
        <v>105868837460</v>
      </c>
      <c r="F19" s="26">
        <f>ROUND(IF(E$47&gt;0,(E19/E$47)*100,0),2)</f>
        <v>82.76</v>
      </c>
    </row>
    <row r="20" spans="1:6" s="27" customFormat="1" ht="15" customHeight="1">
      <c r="A20" s="28" t="s">
        <v>31</v>
      </c>
      <c r="B20" s="23">
        <v>396620551</v>
      </c>
      <c r="C20" s="24">
        <f t="shared" si="2"/>
        <v>0.31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11684949982</v>
      </c>
      <c r="C21" s="19">
        <f t="shared" si="2"/>
        <v>9.13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>
        <v>173336099</v>
      </c>
      <c r="C22" s="24">
        <f t="shared" si="2"/>
        <v>0.14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>
        <v>113442856</v>
      </c>
      <c r="C23" s="24">
        <f t="shared" si="2"/>
        <v>0.09</v>
      </c>
      <c r="D23" s="29"/>
      <c r="E23" s="24"/>
      <c r="F23" s="26"/>
    </row>
    <row r="24" spans="1:6" s="27" customFormat="1" ht="15" customHeight="1">
      <c r="A24" s="28" t="s">
        <v>37</v>
      </c>
      <c r="B24" s="23">
        <v>1419131507</v>
      </c>
      <c r="C24" s="24">
        <f t="shared" si="2"/>
        <v>1.11</v>
      </c>
      <c r="D24" s="20"/>
      <c r="E24" s="24"/>
      <c r="F24" s="21"/>
    </row>
    <row r="25" spans="1:6" s="27" customFormat="1" ht="15" customHeight="1">
      <c r="A25" s="28" t="s">
        <v>38</v>
      </c>
      <c r="B25" s="23">
        <v>4265758346</v>
      </c>
      <c r="C25" s="24">
        <f t="shared" si="2"/>
        <v>3.33</v>
      </c>
      <c r="D25" s="29"/>
      <c r="E25" s="24"/>
      <c r="F25" s="26"/>
    </row>
    <row r="26" spans="1:6" s="27" customFormat="1" ht="15" customHeight="1">
      <c r="A26" s="28" t="s">
        <v>39</v>
      </c>
      <c r="B26" s="23">
        <v>550080618</v>
      </c>
      <c r="C26" s="24">
        <f t="shared" si="2"/>
        <v>0.43</v>
      </c>
      <c r="D26" s="32" t="s">
        <v>40</v>
      </c>
      <c r="E26" s="19">
        <f>E27+E30+E34+E38</f>
        <v>18552375816</v>
      </c>
      <c r="F26" s="21">
        <f>ROUND(IF(E$47&gt;0,(E26/E$47)*100,0),2)</f>
        <v>14.5</v>
      </c>
    </row>
    <row r="27" spans="1:6" s="27" customFormat="1" ht="15" customHeight="1">
      <c r="A27" s="28" t="s">
        <v>41</v>
      </c>
      <c r="B27" s="23">
        <v>3749439152</v>
      </c>
      <c r="C27" s="24">
        <f t="shared" si="2"/>
        <v>2.93</v>
      </c>
      <c r="D27" s="20" t="s">
        <v>42</v>
      </c>
      <c r="E27" s="33">
        <f>SUM(E28)</f>
        <v>10015463405</v>
      </c>
      <c r="F27" s="21">
        <f>ROUND(IF(E$47&gt;0,(E27/E$47)*100,0),2)</f>
        <v>7.83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10015463405</v>
      </c>
      <c r="F28" s="26">
        <f>ROUND(IF(E$47&gt;0,(E28/E$47)*100,0),2)</f>
        <v>7.83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>
        <v>1413761404</v>
      </c>
      <c r="C30" s="24">
        <f t="shared" si="2"/>
        <v>1.11</v>
      </c>
      <c r="D30" s="20" t="s">
        <v>47</v>
      </c>
      <c r="E30" s="19">
        <f>SUM(E31:E32)</f>
        <v>8628350182</v>
      </c>
      <c r="F30" s="21">
        <f>ROUND(IF(E$47&gt;0,(E30/E$47)*100,0),2)</f>
        <v>6.75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>
        <v>8628350182</v>
      </c>
      <c r="F31" s="26">
        <f>ROUND(IF(E$47&gt;0,(E31/E$47)*100,0),2)</f>
        <v>6.75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/>
      <c r="F32" s="26">
        <f>ROUND(IF(E$47&gt;0,(E32/E$47)*100,0),2)</f>
        <v>0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-91437771</v>
      </c>
      <c r="F34" s="21">
        <f>ROUND(IF(E$47&gt;0,(E34/E$47)*100,0),2)</f>
        <v>-0.07</v>
      </c>
    </row>
    <row r="35" spans="1:6" s="27" customFormat="1" ht="15" customHeight="1">
      <c r="A35" s="30" t="s">
        <v>55</v>
      </c>
      <c r="B35" s="19">
        <f>SUM(B36)</f>
        <v>154036291</v>
      </c>
      <c r="C35" s="19">
        <f t="shared" si="2"/>
        <v>0.12</v>
      </c>
      <c r="D35" s="25" t="s">
        <v>56</v>
      </c>
      <c r="E35" s="23">
        <v>842856355</v>
      </c>
      <c r="F35" s="26">
        <f>ROUND(IF(E$47&gt;0,(E35/E$47)*100,0),2)</f>
        <v>0.66</v>
      </c>
    </row>
    <row r="36" spans="1:6" s="27" customFormat="1" ht="15" customHeight="1">
      <c r="A36" s="28" t="s">
        <v>57</v>
      </c>
      <c r="B36" s="23">
        <v>154036291</v>
      </c>
      <c r="C36" s="24">
        <f t="shared" si="2"/>
        <v>0.12</v>
      </c>
      <c r="D36" s="25" t="s">
        <v>58</v>
      </c>
      <c r="E36" s="23">
        <v>-934294126</v>
      </c>
      <c r="F36" s="26">
        <f>ROUND(IF(E$47&gt;0,(E36/E$47)*100,0),2)</f>
        <v>-0.73</v>
      </c>
    </row>
    <row r="37" spans="1:6" s="27" customFormat="1" ht="15" customHeight="1">
      <c r="A37" s="30" t="s">
        <v>59</v>
      </c>
      <c r="B37" s="19">
        <f>SUM(B38)</f>
        <v>1335298595</v>
      </c>
      <c r="C37" s="19">
        <f t="shared" si="2"/>
        <v>1.04</v>
      </c>
      <c r="D37" s="29"/>
      <c r="E37" s="24"/>
      <c r="F37" s="21"/>
    </row>
    <row r="38" spans="1:6" s="27" customFormat="1" ht="16.5" customHeight="1">
      <c r="A38" s="28" t="s">
        <v>60</v>
      </c>
      <c r="B38" s="23">
        <v>1335298595</v>
      </c>
      <c r="C38" s="24">
        <f t="shared" si="2"/>
        <v>1.04</v>
      </c>
      <c r="D38" s="20" t="s">
        <v>61</v>
      </c>
      <c r="E38" s="19">
        <f>SUM(E39:E43)</f>
        <v>0</v>
      </c>
      <c r="F38" s="21">
        <f aca="true" t="shared" si="3" ref="F38:F43">ROUND(IF(E$47&gt;0,(E38/E$47)*100,0),2)</f>
        <v>0</v>
      </c>
    </row>
    <row r="39" spans="1:6" s="27" customFormat="1" ht="15.75" customHeight="1">
      <c r="A39" s="30" t="s">
        <v>62</v>
      </c>
      <c r="B39" s="19">
        <f>SUM(B40:B43)</f>
        <v>104283326931</v>
      </c>
      <c r="C39" s="19">
        <f t="shared" si="2"/>
        <v>81.52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/>
      <c r="C40" s="24">
        <f t="shared" si="2"/>
        <v>0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104283326931</v>
      </c>
      <c r="C41" s="24">
        <f t="shared" si="2"/>
        <v>81.52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/>
      <c r="F43" s="26">
        <f t="shared" si="3"/>
        <v>0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127918529469</v>
      </c>
      <c r="C47" s="39">
        <f>IF(B$6&gt;0,(B47/B$6)*100,0)</f>
        <v>100</v>
      </c>
      <c r="D47" s="38" t="s">
        <v>72</v>
      </c>
      <c r="E47" s="39">
        <f>E6+E26</f>
        <v>127918529469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3:E3"/>
    <mergeCell ref="A1:F1"/>
    <mergeCell ref="A2:F2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2010-09-03T00:54:20Z</dcterms:created>
  <dcterms:modified xsi:type="dcterms:W3CDTF">2010-09-03T00:54:42Z</dcterms:modified>
  <cp:category/>
  <cp:version/>
  <cp:contentType/>
  <cp:contentStatus/>
</cp:coreProperties>
</file>