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<sst xmlns="http://schemas.openxmlformats.org/spreadsheetml/2006/main" count="124" uniqueCount="117">
  <si>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</si>
  <si>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</si>
  <si>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</si>
  <si>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</si>
  <si>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</si>
  <si>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</si>
  <si>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</si>
  <si>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</si>
  <si>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</si>
  <si>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</si>
  <si>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</si>
  <si>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</si>
  <si>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</si>
  <si>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</si>
  <si>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</si>
  <si>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</si>
  <si>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</si>
  <si>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</si>
  <si>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</si>
  <si>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</si>
  <si>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</si>
  <si>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</si>
  <si>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</si>
  <si>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</si>
  <si>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</si>
  <si>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</si>
  <si>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</si>
  <si>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</si>
  <si>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</si>
  <si>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</si>
  <si>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</si>
  <si>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</si>
  <si>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</si>
  <si>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</si>
  <si>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</si>
  <si>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</si>
  <si>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</si>
  <si>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</si>
  <si>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</si>
  <si>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</si>
  <si>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</si>
  <si>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</si>
  <si>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</si>
  <si>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</si>
  <si>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</si>
  <si>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</si>
  <si>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</si>
  <si>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</si>
  <si>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</si>
  <si>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</si>
  <si>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</si>
  <si>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</si>
  <si>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</si>
  <si>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</si>
  <si>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</si>
  <si>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</si>
  <si>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</si>
  <si>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</si>
  <si>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</si>
  <si>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</si>
  <si>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</si>
  <si>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</si>
  <si>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</si>
  <si>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</si>
  <si>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</si>
  <si>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</si>
  <si>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</si>
  <si>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</si>
  <si>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</si>
  <si>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</si>
  <si>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</si>
  <si>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</si>
  <si>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</si>
  <si>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法務部監所作業基金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</si>
  <si>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</si>
  <si>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21,962,255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</si>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</sst>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E44"/>
  <sheetViews>
    <sheetView tabSelected="1" workbookViewId="0" topLeftCell="A1">
      <pane xSplit="1" ySplit="6" topLeftCell="B7" activePane="bottomRight" state="frozen"/>
      <selection pane="topLeft" activeCell="A35" sqref="A35:IV36"/>
      <selection pane="topRight" activeCell="A35" sqref="A35:IV36"/>
      <selection pane="bottomLeft" activeCell="A35" sqref="A35:IV36"/>
      <selection pane="bottomRight"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354125124</v>
      </c>
      <c r="C7" s="58">
        <f>SUM(C8:C16)</f>
        <v>310126000</v>
      </c>
      <c r="D7" s="59">
        <f aca="true" t="shared" si="0" ref="D7:D39">B7-C7</f>
        <v>43999124</v>
      </c>
      <c r="E7" s="60">
        <f aca="true" t="shared" si="1" ref="E7:E39">IF(C7=0,0,(D7/C7)*100)</f>
        <v>14.19</v>
      </c>
    </row>
    <row r="8" spans="1:5" s="27" customFormat="1" ht="15.75" customHeight="1">
      <c r="A8" s="28" t="s">
        <v>83</v>
      </c>
      <c r="B8" s="61">
        <v>213641345</v>
      </c>
      <c r="C8" s="61">
        <v>202688000</v>
      </c>
      <c r="D8" s="62">
        <f t="shared" si="0"/>
        <v>10953345</v>
      </c>
      <c r="E8" s="63">
        <f t="shared" si="1"/>
        <v>5.4</v>
      </c>
    </row>
    <row r="9" spans="1:5" s="27" customFormat="1" ht="15.75" customHeight="1">
      <c r="A9" s="28" t="s">
        <v>84</v>
      </c>
      <c r="B9" s="61">
        <v>140483779</v>
      </c>
      <c r="C9" s="61">
        <v>107438000</v>
      </c>
      <c r="D9" s="62">
        <f t="shared" si="0"/>
        <v>33045779</v>
      </c>
      <c r="E9" s="63">
        <f t="shared" si="1"/>
        <v>30.76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/>
      <c r="C16" s="61"/>
      <c r="D16" s="62">
        <f t="shared" si="0"/>
        <v>0</v>
      </c>
      <c r="E16" s="63">
        <f t="shared" si="1"/>
        <v>0</v>
      </c>
    </row>
    <row r="17" spans="1:5" s="27" customFormat="1" ht="24.75" customHeight="1">
      <c r="A17" s="30" t="s">
        <v>92</v>
      </c>
      <c r="B17" s="58">
        <f>SUM(B18:B29)</f>
        <v>230959501</v>
      </c>
      <c r="C17" s="58">
        <f>SUM(C18:C29)</f>
        <v>203559000</v>
      </c>
      <c r="D17" s="59">
        <f t="shared" si="0"/>
        <v>27400501</v>
      </c>
      <c r="E17" s="60">
        <f t="shared" si="1"/>
        <v>13.46</v>
      </c>
    </row>
    <row r="18" spans="1:5" s="27" customFormat="1" ht="15" customHeight="1">
      <c r="A18" s="28" t="s">
        <v>93</v>
      </c>
      <c r="B18" s="61">
        <v>114781341</v>
      </c>
      <c r="C18" s="61">
        <v>109479000</v>
      </c>
      <c r="D18" s="62">
        <f t="shared" si="0"/>
        <v>5302341</v>
      </c>
      <c r="E18" s="63">
        <f t="shared" si="1"/>
        <v>4.84</v>
      </c>
    </row>
    <row r="19" spans="1:5" s="27" customFormat="1" ht="15" customHeight="1">
      <c r="A19" s="28" t="s">
        <v>94</v>
      </c>
      <c r="B19" s="61">
        <v>109659404</v>
      </c>
      <c r="C19" s="61">
        <v>85268000</v>
      </c>
      <c r="D19" s="62">
        <f t="shared" si="0"/>
        <v>24391404</v>
      </c>
      <c r="E19" s="63">
        <f t="shared" si="1"/>
        <v>28.61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>
        <v>1386922</v>
      </c>
      <c r="C26" s="61">
        <v>2281000</v>
      </c>
      <c r="D26" s="62">
        <f t="shared" si="0"/>
        <v>-894078</v>
      </c>
      <c r="E26" s="63">
        <f t="shared" si="1"/>
        <v>-39.2</v>
      </c>
    </row>
    <row r="27" spans="1:5" s="27" customFormat="1" ht="15" customHeight="1">
      <c r="A27" s="28" t="s">
        <v>102</v>
      </c>
      <c r="B27" s="61">
        <v>5131834</v>
      </c>
      <c r="C27" s="61">
        <v>6531000</v>
      </c>
      <c r="D27" s="62">
        <f t="shared" si="0"/>
        <v>-1399166</v>
      </c>
      <c r="E27" s="63">
        <f t="shared" si="1"/>
        <v>-21.42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/>
      <c r="C29" s="61"/>
      <c r="D29" s="62">
        <f t="shared" si="0"/>
        <v>0</v>
      </c>
      <c r="E29" s="63">
        <f t="shared" si="1"/>
        <v>0</v>
      </c>
    </row>
    <row r="30" spans="1:5" s="27" customFormat="1" ht="24.75" customHeight="1">
      <c r="A30" s="30" t="s">
        <v>105</v>
      </c>
      <c r="B30" s="58">
        <f>B7-B17</f>
        <v>123165623</v>
      </c>
      <c r="C30" s="58">
        <f>C7-C17</f>
        <v>106567000</v>
      </c>
      <c r="D30" s="59">
        <f t="shared" si="0"/>
        <v>16598623</v>
      </c>
      <c r="E30" s="60">
        <f t="shared" si="1"/>
        <v>15.58</v>
      </c>
    </row>
    <row r="31" spans="1:5" s="27" customFormat="1" ht="23.25" customHeight="1">
      <c r="A31" s="30" t="s">
        <v>106</v>
      </c>
      <c r="B31" s="58">
        <f>SUM(B32:B33)</f>
        <v>8050299</v>
      </c>
      <c r="C31" s="58">
        <f>SUM(C32:C33)</f>
        <v>8552000</v>
      </c>
      <c r="D31" s="59">
        <f t="shared" si="0"/>
        <v>-501701</v>
      </c>
      <c r="E31" s="60">
        <f t="shared" si="1"/>
        <v>-5.87</v>
      </c>
    </row>
    <row r="32" spans="1:5" s="27" customFormat="1" ht="15.75" customHeight="1">
      <c r="A32" s="28" t="s">
        <v>107</v>
      </c>
      <c r="B32" s="61">
        <v>7545318</v>
      </c>
      <c r="C32" s="61">
        <v>8482000</v>
      </c>
      <c r="D32" s="62">
        <f t="shared" si="0"/>
        <v>-936682</v>
      </c>
      <c r="E32" s="63">
        <f t="shared" si="1"/>
        <v>-11.04</v>
      </c>
    </row>
    <row r="33" spans="1:5" s="27" customFormat="1" ht="15.75" customHeight="1">
      <c r="A33" s="28" t="s">
        <v>108</v>
      </c>
      <c r="B33" s="61">
        <v>504981</v>
      </c>
      <c r="C33" s="61">
        <v>70000</v>
      </c>
      <c r="D33" s="62">
        <f t="shared" si="0"/>
        <v>434981</v>
      </c>
      <c r="E33" s="63">
        <f t="shared" si="1"/>
        <v>621.4</v>
      </c>
    </row>
    <row r="34" spans="1:5" s="27" customFormat="1" ht="24.75" customHeight="1">
      <c r="A34" s="30" t="s">
        <v>109</v>
      </c>
      <c r="B34" s="58">
        <f>SUM(B35:B36)</f>
        <v>98894475</v>
      </c>
      <c r="C34" s="58">
        <f>SUM(C35:C36)</f>
        <v>119225000</v>
      </c>
      <c r="D34" s="59">
        <f t="shared" si="0"/>
        <v>-20330525</v>
      </c>
      <c r="E34" s="60">
        <f t="shared" si="1"/>
        <v>-17.05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98894475</v>
      </c>
      <c r="C36" s="61">
        <v>119225000</v>
      </c>
      <c r="D36" s="62">
        <f t="shared" si="0"/>
        <v>-20330525</v>
      </c>
      <c r="E36" s="63">
        <f t="shared" si="1"/>
        <v>-17.05</v>
      </c>
    </row>
    <row r="37" spans="1:5" s="27" customFormat="1" ht="25.5" customHeight="1">
      <c r="A37" s="30" t="s">
        <v>112</v>
      </c>
      <c r="B37" s="58">
        <f>B31-B34</f>
        <v>-90844176</v>
      </c>
      <c r="C37" s="58">
        <f>C31-C34</f>
        <v>-110673000</v>
      </c>
      <c r="D37" s="59">
        <f t="shared" si="0"/>
        <v>19828824</v>
      </c>
      <c r="E37" s="60">
        <f t="shared" si="1"/>
        <v>-17.92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32321447</v>
      </c>
      <c r="C44" s="39">
        <f>C30+C37+C38+C39</f>
        <v>-4106000</v>
      </c>
      <c r="D44" s="68">
        <f>B44-C44</f>
        <v>36427447</v>
      </c>
      <c r="E44" s="69">
        <f>IF(C44=0,0,(D44/C44)*100)</f>
        <v>-887.18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4258119236.55</v>
      </c>
      <c r="C6" s="14">
        <f>ROUND(IF(B$6&gt;0,(B6/B$6)*100,0),2)</f>
        <v>100</v>
      </c>
      <c r="D6" s="15" t="s">
        <v>6</v>
      </c>
      <c r="E6" s="14">
        <f>SUM(E7,E13,E17,E21)</f>
        <v>340760104</v>
      </c>
      <c r="F6" s="16">
        <f aca="true" t="shared" si="0" ref="F6:F11">ROUND(IF(E$47&gt;0,(E6/E$47)*100,0),2)</f>
        <v>8</v>
      </c>
    </row>
    <row r="7" spans="1:6" s="17" customFormat="1" ht="16.5" customHeight="1">
      <c r="A7" s="18" t="s">
        <v>7</v>
      </c>
      <c r="B7" s="19">
        <f>SUM(B8:B13)</f>
        <v>3739881297.55</v>
      </c>
      <c r="C7" s="19">
        <f>ROUND(IF(B$6&gt;0,(B7/B$6)*100,0),2)</f>
        <v>87.83</v>
      </c>
      <c r="D7" s="20" t="s">
        <v>8</v>
      </c>
      <c r="E7" s="19">
        <f>SUM(E8:E11)</f>
        <v>35274862</v>
      </c>
      <c r="F7" s="21">
        <f t="shared" si="0"/>
        <v>0.83</v>
      </c>
    </row>
    <row r="8" spans="1:6" s="27" customFormat="1" ht="13.5" customHeight="1">
      <c r="A8" s="22" t="s">
        <v>9</v>
      </c>
      <c r="B8" s="23">
        <v>3636524422.4</v>
      </c>
      <c r="C8" s="24">
        <f>ROUND(IF(B$6=0,0,(B8/B$6)*100),2)</f>
        <v>85.4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34202781</v>
      </c>
      <c r="F9" s="26">
        <f t="shared" si="0"/>
        <v>0.8</v>
      </c>
    </row>
    <row r="10" spans="1:6" s="27" customFormat="1" ht="13.5" customHeight="1">
      <c r="A10" s="28" t="s">
        <v>13</v>
      </c>
      <c r="B10" s="23">
        <v>56705045</v>
      </c>
      <c r="C10" s="24">
        <f t="shared" si="1"/>
        <v>1.33</v>
      </c>
      <c r="D10" s="25" t="s">
        <v>14</v>
      </c>
      <c r="E10" s="23">
        <v>1072081</v>
      </c>
      <c r="F10" s="26">
        <f t="shared" si="0"/>
        <v>0.03</v>
      </c>
    </row>
    <row r="11" spans="1:6" s="27" customFormat="1" ht="13.5" customHeight="1">
      <c r="A11" s="28" t="s">
        <v>15</v>
      </c>
      <c r="B11" s="23">
        <v>41654411.15</v>
      </c>
      <c r="C11" s="24">
        <f t="shared" si="1"/>
        <v>0.98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640486</v>
      </c>
      <c r="C12" s="24">
        <f t="shared" si="1"/>
        <v>0.02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4356933</v>
      </c>
      <c r="C13" s="24">
        <f t="shared" si="1"/>
        <v>0.1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5390943</v>
      </c>
      <c r="C14" s="19">
        <f t="shared" si="1"/>
        <v>0.13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305485242</v>
      </c>
      <c r="F17" s="21">
        <f>ROUND(IF(E$47&gt;0,(E17/E$47)*100,0),2)</f>
        <v>7.17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305485242</v>
      </c>
      <c r="F19" s="26">
        <f>ROUND(IF(E$47&gt;0,(E19/E$47)*100,0),2)</f>
        <v>7.17</v>
      </c>
    </row>
    <row r="20" spans="1:6" s="27" customFormat="1" ht="15" customHeight="1">
      <c r="A20" s="28" t="s">
        <v>31</v>
      </c>
      <c r="B20" s="23">
        <v>5390943</v>
      </c>
      <c r="C20" s="24">
        <f t="shared" si="2"/>
        <v>0.13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127303386</v>
      </c>
      <c r="C21" s="19">
        <f t="shared" si="2"/>
        <v>2.99</v>
      </c>
      <c r="D21" s="20" t="s">
        <v>33</v>
      </c>
      <c r="E21" s="19">
        <f>SUM(E22)</f>
        <v>0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53601835</v>
      </c>
      <c r="C22" s="24">
        <f t="shared" si="2"/>
        <v>1.26</v>
      </c>
      <c r="D22" s="25" t="s">
        <v>35</v>
      </c>
      <c r="E22" s="23"/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>
        <v>123882</v>
      </c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>
        <v>26532364</v>
      </c>
      <c r="C24" s="24">
        <f t="shared" si="2"/>
        <v>0.62</v>
      </c>
      <c r="D24" s="20"/>
      <c r="E24" s="24"/>
      <c r="F24" s="21"/>
    </row>
    <row r="25" spans="1:6" s="27" customFormat="1" ht="15" customHeight="1">
      <c r="A25" s="28" t="s">
        <v>38</v>
      </c>
      <c r="B25" s="23">
        <v>31226314</v>
      </c>
      <c r="C25" s="24">
        <f t="shared" si="2"/>
        <v>0.73</v>
      </c>
      <c r="D25" s="29"/>
      <c r="E25" s="24"/>
      <c r="F25" s="26"/>
    </row>
    <row r="26" spans="1:6" s="27" customFormat="1" ht="15" customHeight="1">
      <c r="A26" s="28" t="s">
        <v>39</v>
      </c>
      <c r="B26" s="23">
        <v>8253558</v>
      </c>
      <c r="C26" s="24">
        <f t="shared" si="2"/>
        <v>0.19</v>
      </c>
      <c r="D26" s="32" t="s">
        <v>40</v>
      </c>
      <c r="E26" s="19">
        <f>E27+E30+E34+E38</f>
        <v>3917359132.55</v>
      </c>
      <c r="F26" s="21">
        <f>ROUND(IF(E$47&gt;0,(E26/E$47)*100,0),2)</f>
        <v>92</v>
      </c>
    </row>
    <row r="27" spans="1:6" s="27" customFormat="1" ht="15" customHeight="1">
      <c r="A27" s="28" t="s">
        <v>41</v>
      </c>
      <c r="B27" s="23">
        <v>7565433</v>
      </c>
      <c r="C27" s="24">
        <f t="shared" si="2"/>
        <v>0.18</v>
      </c>
      <c r="D27" s="20" t="s">
        <v>42</v>
      </c>
      <c r="E27" s="33">
        <f>SUM(E28)</f>
        <v>3837039919.08</v>
      </c>
      <c r="F27" s="21">
        <f>ROUND(IF(E$47&gt;0,(E27/E$47)*100,0),2)</f>
        <v>90.11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3837039919.08</v>
      </c>
      <c r="F28" s="26">
        <f>ROUND(IF(E$47&gt;0,(E28/E$47)*100,0),2)</f>
        <v>90.11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/>
      <c r="C30" s="24">
        <f t="shared" si="2"/>
        <v>0</v>
      </c>
      <c r="D30" s="20" t="s">
        <v>47</v>
      </c>
      <c r="E30" s="19">
        <f>SUM(E31:E32)</f>
        <v>28775633.47</v>
      </c>
      <c r="F30" s="21">
        <f>ROUND(IF(E$47&gt;0,(E30/E$47)*100,0),2)</f>
        <v>0.68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28775633.47</v>
      </c>
      <c r="F31" s="26">
        <f>ROUND(IF(E$47&gt;0,(E31/E$47)*100,0),2)</f>
        <v>0.68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43793987</v>
      </c>
      <c r="F34" s="21">
        <f>ROUND(IF(E$47&gt;0,(E34/E$47)*100,0),2)</f>
        <v>1.03</v>
      </c>
    </row>
    <row r="35" spans="1:6" s="27" customFormat="1" ht="15" customHeight="1">
      <c r="A35" s="30" t="s">
        <v>55</v>
      </c>
      <c r="B35" s="19">
        <f>SUM(B36)</f>
        <v>2693234</v>
      </c>
      <c r="C35" s="19">
        <f t="shared" si="2"/>
        <v>0.06</v>
      </c>
      <c r="D35" s="25" t="s">
        <v>56</v>
      </c>
      <c r="E35" s="23">
        <v>43793987</v>
      </c>
      <c r="F35" s="26">
        <f>ROUND(IF(E$47&gt;0,(E35/E$47)*100,0),2)</f>
        <v>1.03</v>
      </c>
    </row>
    <row r="36" spans="1:6" s="27" customFormat="1" ht="15" customHeight="1">
      <c r="A36" s="28" t="s">
        <v>57</v>
      </c>
      <c r="B36" s="23">
        <v>2693234</v>
      </c>
      <c r="C36" s="24">
        <f t="shared" si="2"/>
        <v>0.06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55941623</v>
      </c>
      <c r="C37" s="19">
        <f t="shared" si="2"/>
        <v>1.31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55941623</v>
      </c>
      <c r="C38" s="24">
        <f t="shared" si="2"/>
        <v>1.31</v>
      </c>
      <c r="D38" s="20" t="s">
        <v>61</v>
      </c>
      <c r="E38" s="19">
        <f>SUM(E39:E43)</f>
        <v>7749593</v>
      </c>
      <c r="F38" s="21">
        <f aca="true" t="shared" si="3" ref="F38:F43">ROUND(IF(E$47&gt;0,(E38/E$47)*100,0),2)</f>
        <v>0.18</v>
      </c>
    </row>
    <row r="39" spans="1:6" s="27" customFormat="1" ht="15.75" customHeight="1">
      <c r="A39" s="30" t="s">
        <v>62</v>
      </c>
      <c r="B39" s="19">
        <f>SUM(B40:B43)</f>
        <v>326908753</v>
      </c>
      <c r="C39" s="19">
        <f t="shared" si="2"/>
        <v>7.68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>
        <v>87032586</v>
      </c>
      <c r="C40" s="24">
        <f t="shared" si="2"/>
        <v>2.04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239876167</v>
      </c>
      <c r="C41" s="24">
        <f t="shared" si="2"/>
        <v>5.63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7749593</v>
      </c>
      <c r="F43" s="26">
        <f t="shared" si="3"/>
        <v>0.18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4258119236.55</v>
      </c>
      <c r="C47" s="39">
        <f>IF(B$6&gt;0,(B47/B$6)*100,0)</f>
        <v>100</v>
      </c>
      <c r="D47" s="38" t="s">
        <v>72</v>
      </c>
      <c r="E47" s="39">
        <f>E6+E26</f>
        <v>4258119236.55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2010-09-03T00:54:51Z</dcterms:created>
  <dcterms:modified xsi:type="dcterms:W3CDTF">2010-09-03T00:55:11Z</dcterms:modified>
  <cp:category/>
  <cp:version/>
  <cp:contentType/>
  <cp:contentStatus/>
</cp:coreProperties>
</file>