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<sst xmlns="http://schemas.openxmlformats.org/spreadsheetml/2006/main" count="124" uniqueCount="117">
  <si>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</si>
  <si>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</si>
  <si>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</si>
  <si>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</si>
  <si>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</si>
  <si>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</si>
  <si>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</si>
  <si>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</si>
  <si>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</si>
  <si>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</si>
  <si>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</si>
  <si>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</si>
  <si>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</si>
  <si>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</si>
  <si>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</si>
  <si>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</si>
  <si>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</si>
  <si>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</si>
  <si>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</si>
  <si>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</si>
  <si>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</si>
  <si>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</si>
  <si>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</si>
  <si>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</si>
  <si>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</si>
  <si>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</si>
  <si>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</si>
  <si>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</si>
  <si>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</si>
  <si>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</si>
  <si>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</si>
  <si>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</si>
  <si>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</si>
  <si>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</si>
  <si>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</si>
  <si>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</si>
  <si>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</si>
  <si>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</si>
  <si>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</si>
  <si>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</si>
  <si>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</si>
  <si>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</si>
  <si>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</si>
  <si>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</si>
  <si>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</si>
  <si>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</si>
  <si>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</si>
  <si>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</si>
  <si>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</si>
  <si>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</si>
  <si>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</si>
  <si>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</si>
  <si>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</si>
  <si>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</si>
  <si>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</si>
  <si>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</si>
  <si>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</si>
  <si>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</si>
  <si>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</si>
  <si>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</si>
  <si>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</si>
  <si>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</si>
  <si>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</si>
  <si>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</si>
  <si>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</si>
  <si>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</si>
  <si>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</si>
  <si>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</si>
  <si>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</si>
  <si>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</si>
  <si>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</si>
  <si>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</si>
  <si>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</si>
  <si>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科學工業園區管理局作業基金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</si>
  <si>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</si>
  <si>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962,025,401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</si>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</sst>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E44"/>
  <sheetViews>
    <sheetView tabSelected="1" workbookViewId="0" topLeftCell="A1">
      <pane xSplit="1" ySplit="6" topLeftCell="B7" activePane="bottomRight" state="frozen"/>
      <selection pane="topLeft" activeCell="A35" sqref="A35:IV36"/>
      <selection pane="topRight" activeCell="A35" sqref="A35:IV36"/>
      <selection pane="bottomLeft" activeCell="A35" sqref="A35:IV36"/>
      <selection pane="bottomRight"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73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116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3891417674</v>
      </c>
      <c r="C7" s="58">
        <f>SUM(C8:C16)</f>
        <v>4176639000</v>
      </c>
      <c r="D7" s="59">
        <f aca="true" t="shared" si="0" ref="D7:D39">B7-C7</f>
        <v>-285221326</v>
      </c>
      <c r="E7" s="60">
        <f aca="true" t="shared" si="1" ref="E7:E39">IF(C7=0,0,(D7/C7)*100)</f>
        <v>-6.83</v>
      </c>
    </row>
    <row r="8" spans="1:5" s="27" customFormat="1" ht="15.75" customHeight="1">
      <c r="A8" s="28" t="s">
        <v>83</v>
      </c>
      <c r="B8" s="61">
        <v>1520377659</v>
      </c>
      <c r="C8" s="61">
        <v>1774065000</v>
      </c>
      <c r="D8" s="62">
        <f t="shared" si="0"/>
        <v>-253687341</v>
      </c>
      <c r="E8" s="63">
        <f t="shared" si="1"/>
        <v>-14.3</v>
      </c>
    </row>
    <row r="9" spans="1:5" s="27" customFormat="1" ht="15.75" customHeight="1">
      <c r="A9" s="28" t="s">
        <v>84</v>
      </c>
      <c r="B9" s="61"/>
      <c r="C9" s="61"/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>
        <v>2371040015</v>
      </c>
      <c r="C11" s="61">
        <v>2402574000</v>
      </c>
      <c r="D11" s="62">
        <f t="shared" si="0"/>
        <v>-31533985</v>
      </c>
      <c r="E11" s="63">
        <f t="shared" si="1"/>
        <v>-1.31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/>
      <c r="C16" s="61"/>
      <c r="D16" s="62">
        <f t="shared" si="0"/>
        <v>0</v>
      </c>
      <c r="E16" s="63">
        <f t="shared" si="1"/>
        <v>0</v>
      </c>
    </row>
    <row r="17" spans="1:5" s="27" customFormat="1" ht="24.75" customHeight="1">
      <c r="A17" s="30" t="s">
        <v>92</v>
      </c>
      <c r="B17" s="58">
        <f>SUM(B18:B29)</f>
        <v>2833968718</v>
      </c>
      <c r="C17" s="58">
        <f>SUM(C18:C29)</f>
        <v>3000250000</v>
      </c>
      <c r="D17" s="59">
        <f t="shared" si="0"/>
        <v>-166281282</v>
      </c>
      <c r="E17" s="60">
        <f t="shared" si="1"/>
        <v>-5.54</v>
      </c>
    </row>
    <row r="18" spans="1:5" s="27" customFormat="1" ht="15" customHeight="1">
      <c r="A18" s="28" t="s">
        <v>93</v>
      </c>
      <c r="B18" s="61">
        <v>1055800930</v>
      </c>
      <c r="C18" s="61">
        <v>1287087000</v>
      </c>
      <c r="D18" s="62">
        <f t="shared" si="0"/>
        <v>-231286070</v>
      </c>
      <c r="E18" s="63">
        <f t="shared" si="1"/>
        <v>-17.97</v>
      </c>
    </row>
    <row r="19" spans="1:5" s="27" customFormat="1" ht="15" customHeight="1">
      <c r="A19" s="28" t="s">
        <v>94</v>
      </c>
      <c r="B19" s="61"/>
      <c r="C19" s="61"/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>
        <v>1763196753</v>
      </c>
      <c r="C21" s="61">
        <v>1686189000</v>
      </c>
      <c r="D21" s="62">
        <f t="shared" si="0"/>
        <v>77007753</v>
      </c>
      <c r="E21" s="63">
        <f t="shared" si="1"/>
        <v>4.57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101</v>
      </c>
      <c r="B26" s="61"/>
      <c r="C26" s="61"/>
      <c r="D26" s="62">
        <f t="shared" si="0"/>
        <v>0</v>
      </c>
      <c r="E26" s="63">
        <f t="shared" si="1"/>
        <v>0</v>
      </c>
    </row>
    <row r="27" spans="1:5" s="27" customFormat="1" ht="15" customHeight="1">
      <c r="A27" s="28" t="s">
        <v>102</v>
      </c>
      <c r="B27" s="61"/>
      <c r="C27" s="61"/>
      <c r="D27" s="62">
        <f t="shared" si="0"/>
        <v>0</v>
      </c>
      <c r="E27" s="63">
        <f t="shared" si="1"/>
        <v>0</v>
      </c>
    </row>
    <row r="28" spans="1:5" s="27" customFormat="1" ht="15" customHeight="1">
      <c r="A28" s="28" t="s">
        <v>103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104</v>
      </c>
      <c r="B29" s="61">
        <v>14971035</v>
      </c>
      <c r="C29" s="61">
        <v>26974000</v>
      </c>
      <c r="D29" s="62">
        <f t="shared" si="0"/>
        <v>-12002965</v>
      </c>
      <c r="E29" s="63">
        <f t="shared" si="1"/>
        <v>-44.5</v>
      </c>
    </row>
    <row r="30" spans="1:5" s="27" customFormat="1" ht="24.75" customHeight="1">
      <c r="A30" s="30" t="s">
        <v>105</v>
      </c>
      <c r="B30" s="58">
        <f>B7-B17</f>
        <v>1057448956</v>
      </c>
      <c r="C30" s="58">
        <f>C7-C17</f>
        <v>1176389000</v>
      </c>
      <c r="D30" s="59">
        <f t="shared" si="0"/>
        <v>-118940044</v>
      </c>
      <c r="E30" s="60">
        <f t="shared" si="1"/>
        <v>-10.11</v>
      </c>
    </row>
    <row r="31" spans="1:5" s="27" customFormat="1" ht="23.25" customHeight="1">
      <c r="A31" s="30" t="s">
        <v>106</v>
      </c>
      <c r="B31" s="58">
        <f>SUM(B32:B33)</f>
        <v>309756807</v>
      </c>
      <c r="C31" s="58">
        <f>SUM(C32:C33)</f>
        <v>25975000</v>
      </c>
      <c r="D31" s="59">
        <f t="shared" si="0"/>
        <v>283781807</v>
      </c>
      <c r="E31" s="60">
        <f t="shared" si="1"/>
        <v>1092.52</v>
      </c>
    </row>
    <row r="32" spans="1:5" s="27" customFormat="1" ht="15.75" customHeight="1">
      <c r="A32" s="28" t="s">
        <v>107</v>
      </c>
      <c r="B32" s="61">
        <v>1113186</v>
      </c>
      <c r="C32" s="61">
        <v>1390000</v>
      </c>
      <c r="D32" s="62">
        <f t="shared" si="0"/>
        <v>-276814</v>
      </c>
      <c r="E32" s="63">
        <f t="shared" si="1"/>
        <v>-19.91</v>
      </c>
    </row>
    <row r="33" spans="1:5" s="27" customFormat="1" ht="15.75" customHeight="1">
      <c r="A33" s="28" t="s">
        <v>108</v>
      </c>
      <c r="B33" s="61">
        <v>308643621</v>
      </c>
      <c r="C33" s="61">
        <v>24585000</v>
      </c>
      <c r="D33" s="62">
        <f t="shared" si="0"/>
        <v>284058621</v>
      </c>
      <c r="E33" s="63">
        <f t="shared" si="1"/>
        <v>1155.41</v>
      </c>
    </row>
    <row r="34" spans="1:5" s="27" customFormat="1" ht="24.75" customHeight="1">
      <c r="A34" s="30" t="s">
        <v>109</v>
      </c>
      <c r="B34" s="58">
        <f>SUM(B35:B36)</f>
        <v>610074680</v>
      </c>
      <c r="C34" s="58">
        <f>SUM(C35:C36)</f>
        <v>783374000</v>
      </c>
      <c r="D34" s="59">
        <f t="shared" si="0"/>
        <v>-173299320</v>
      </c>
      <c r="E34" s="60">
        <f t="shared" si="1"/>
        <v>-22.12</v>
      </c>
    </row>
    <row r="35" spans="1:5" s="27" customFormat="1" ht="15.75" customHeight="1">
      <c r="A35" s="28" t="s">
        <v>110</v>
      </c>
      <c r="B35" s="61">
        <v>567492008</v>
      </c>
      <c r="C35" s="61">
        <v>775911000</v>
      </c>
      <c r="D35" s="62">
        <f t="shared" si="0"/>
        <v>-208418992</v>
      </c>
      <c r="E35" s="63">
        <f t="shared" si="1"/>
        <v>-26.86</v>
      </c>
    </row>
    <row r="36" spans="1:5" s="27" customFormat="1" ht="15.75" customHeight="1">
      <c r="A36" s="28" t="s">
        <v>111</v>
      </c>
      <c r="B36" s="61">
        <v>42582672</v>
      </c>
      <c r="C36" s="61">
        <v>7463000</v>
      </c>
      <c r="D36" s="62">
        <f t="shared" si="0"/>
        <v>35119672</v>
      </c>
      <c r="E36" s="63">
        <f t="shared" si="1"/>
        <v>470.58</v>
      </c>
    </row>
    <row r="37" spans="1:5" s="27" customFormat="1" ht="25.5" customHeight="1">
      <c r="A37" s="30" t="s">
        <v>112</v>
      </c>
      <c r="B37" s="58">
        <f>B31-B34</f>
        <v>-300317873</v>
      </c>
      <c r="C37" s="58">
        <f>C31-C34</f>
        <v>-757399000</v>
      </c>
      <c r="D37" s="59">
        <f t="shared" si="0"/>
        <v>457081127</v>
      </c>
      <c r="E37" s="60">
        <f t="shared" si="1"/>
        <v>-60.35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757131083</v>
      </c>
      <c r="C44" s="39">
        <f>C30+C37+C38+C39</f>
        <v>418990000</v>
      </c>
      <c r="D44" s="68">
        <f>B44-C44</f>
        <v>338141083</v>
      </c>
      <c r="E44" s="69">
        <f>IF(C44=0,0,(D44/C44)*100)</f>
        <v>80.7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F76"/>
  <sheetViews>
    <sheetView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207583534134.5</v>
      </c>
      <c r="C6" s="14">
        <f>ROUND(IF(B$6&gt;0,(B6/B$6)*100,0),2)</f>
        <v>100</v>
      </c>
      <c r="D6" s="15" t="s">
        <v>6</v>
      </c>
      <c r="E6" s="14">
        <f>SUM(E7,E13,E17,E21)</f>
        <v>132322761109</v>
      </c>
      <c r="F6" s="16">
        <f aca="true" t="shared" si="0" ref="F6:F11">ROUND(IF(E$47&gt;0,(E6/E$47)*100,0),2)</f>
        <v>63.74</v>
      </c>
    </row>
    <row r="7" spans="1:6" s="17" customFormat="1" ht="16.5" customHeight="1">
      <c r="A7" s="18" t="s">
        <v>7</v>
      </c>
      <c r="B7" s="19">
        <f>SUM(B8:B13)</f>
        <v>4974295646.5</v>
      </c>
      <c r="C7" s="19">
        <f>ROUND(IF(B$6&gt;0,(B7/B$6)*100,0),2)</f>
        <v>2.4</v>
      </c>
      <c r="D7" s="20" t="s">
        <v>8</v>
      </c>
      <c r="E7" s="19">
        <f>SUM(E8:E11)</f>
        <v>92783157816</v>
      </c>
      <c r="F7" s="21">
        <f t="shared" si="0"/>
        <v>44.7</v>
      </c>
    </row>
    <row r="8" spans="1:6" s="27" customFormat="1" ht="13.5" customHeight="1">
      <c r="A8" s="22" t="s">
        <v>9</v>
      </c>
      <c r="B8" s="23">
        <v>337970674.5</v>
      </c>
      <c r="C8" s="24">
        <f>ROUND(IF(B$6=0,0,(B8/B$6)*100),2)</f>
        <v>0.16</v>
      </c>
      <c r="D8" s="25" t="s">
        <v>10</v>
      </c>
      <c r="E8" s="23">
        <v>85617734000</v>
      </c>
      <c r="F8" s="26">
        <f t="shared" si="0"/>
        <v>41.24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6928049958</v>
      </c>
      <c r="F9" s="26">
        <f t="shared" si="0"/>
        <v>3.34</v>
      </c>
    </row>
    <row r="10" spans="1:6" s="27" customFormat="1" ht="13.5" customHeight="1">
      <c r="A10" s="28" t="s">
        <v>13</v>
      </c>
      <c r="B10" s="23">
        <v>879950724</v>
      </c>
      <c r="C10" s="24">
        <f t="shared" si="1"/>
        <v>0.42</v>
      </c>
      <c r="D10" s="25" t="s">
        <v>14</v>
      </c>
      <c r="E10" s="23">
        <v>237373858</v>
      </c>
      <c r="F10" s="26">
        <f t="shared" si="0"/>
        <v>0.11</v>
      </c>
    </row>
    <row r="11" spans="1:6" s="27" customFormat="1" ht="13.5" customHeight="1">
      <c r="A11" s="28" t="s">
        <v>15</v>
      </c>
      <c r="B11" s="23">
        <v>4068602</v>
      </c>
      <c r="C11" s="24">
        <f t="shared" si="1"/>
        <v>0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3747725240</v>
      </c>
      <c r="C12" s="24">
        <f t="shared" si="1"/>
        <v>1.81</v>
      </c>
      <c r="D12" s="29"/>
      <c r="E12" s="24"/>
      <c r="F12" s="26"/>
    </row>
    <row r="13" spans="1:6" s="27" customFormat="1" ht="15.75" customHeight="1">
      <c r="A13" s="28" t="s">
        <v>18</v>
      </c>
      <c r="B13" s="23">
        <v>4580406</v>
      </c>
      <c r="C13" s="24">
        <f t="shared" si="1"/>
        <v>0</v>
      </c>
      <c r="D13" s="20" t="s">
        <v>19</v>
      </c>
      <c r="E13" s="19">
        <f>SUM(E14:E15)</f>
        <v>36702636681</v>
      </c>
      <c r="F13" s="21">
        <f>ROUND(IF(E$47&gt;0,(E13/E$47)*100,0),2)</f>
        <v>17.68</v>
      </c>
    </row>
    <row r="14" spans="1:6" s="27" customFormat="1" ht="16.5" customHeight="1">
      <c r="A14" s="30" t="s">
        <v>20</v>
      </c>
      <c r="B14" s="19">
        <f>SUM(B16:B20)</f>
        <v>157150431</v>
      </c>
      <c r="C14" s="19">
        <f t="shared" si="1"/>
        <v>0.08</v>
      </c>
      <c r="D14" s="25" t="s">
        <v>21</v>
      </c>
      <c r="E14" s="23">
        <v>36702636681</v>
      </c>
      <c r="F14" s="26">
        <f>ROUND(IF(E$47&gt;0,(E14/E$47)*100,0),2)</f>
        <v>17.68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2836966612</v>
      </c>
      <c r="F17" s="21">
        <f>ROUND(IF(E$47&gt;0,(E17/E$47)*100,0),2)</f>
        <v>1.37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>
        <v>142625185</v>
      </c>
      <c r="C19" s="24">
        <f t="shared" si="2"/>
        <v>0.07</v>
      </c>
      <c r="D19" s="25" t="s">
        <v>30</v>
      </c>
      <c r="E19" s="23">
        <v>2836966612</v>
      </c>
      <c r="F19" s="26">
        <f>ROUND(IF(E$47&gt;0,(E19/E$47)*100,0),2)</f>
        <v>1.37</v>
      </c>
    </row>
    <row r="20" spans="1:6" s="27" customFormat="1" ht="15" customHeight="1">
      <c r="A20" s="28" t="s">
        <v>31</v>
      </c>
      <c r="B20" s="23">
        <v>14525246</v>
      </c>
      <c r="C20" s="24">
        <f t="shared" si="2"/>
        <v>0.01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201197077888</v>
      </c>
      <c r="C21" s="19">
        <f t="shared" si="2"/>
        <v>96.92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>
        <v>94319078711</v>
      </c>
      <c r="C22" s="24">
        <f t="shared" si="2"/>
        <v>45.44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>
        <v>11817580672</v>
      </c>
      <c r="C23" s="24">
        <f t="shared" si="2"/>
        <v>5.69</v>
      </c>
      <c r="D23" s="29"/>
      <c r="E23" s="24"/>
      <c r="F23" s="26"/>
    </row>
    <row r="24" spans="1:6" s="27" customFormat="1" ht="15" customHeight="1">
      <c r="A24" s="28" t="s">
        <v>37</v>
      </c>
      <c r="B24" s="23">
        <v>21762022031</v>
      </c>
      <c r="C24" s="24">
        <f t="shared" si="2"/>
        <v>10.48</v>
      </c>
      <c r="D24" s="20"/>
      <c r="E24" s="24"/>
      <c r="F24" s="21"/>
    </row>
    <row r="25" spans="1:6" s="27" customFormat="1" ht="15" customHeight="1">
      <c r="A25" s="28" t="s">
        <v>38</v>
      </c>
      <c r="B25" s="23">
        <v>9446359346</v>
      </c>
      <c r="C25" s="24">
        <f t="shared" si="2"/>
        <v>4.55</v>
      </c>
      <c r="D25" s="29"/>
      <c r="E25" s="24"/>
      <c r="F25" s="26"/>
    </row>
    <row r="26" spans="1:6" s="27" customFormat="1" ht="15" customHeight="1">
      <c r="A26" s="28" t="s">
        <v>39</v>
      </c>
      <c r="B26" s="23">
        <v>1272844980</v>
      </c>
      <c r="C26" s="24">
        <f t="shared" si="2"/>
        <v>0.61</v>
      </c>
      <c r="D26" s="32" t="s">
        <v>40</v>
      </c>
      <c r="E26" s="19">
        <f>E27+E30+E34+E38</f>
        <v>75260773025.5</v>
      </c>
      <c r="F26" s="21">
        <f>ROUND(IF(E$47&gt;0,(E26/E$47)*100,0),2)</f>
        <v>36.26</v>
      </c>
    </row>
    <row r="27" spans="1:6" s="27" customFormat="1" ht="15" customHeight="1">
      <c r="A27" s="28" t="s">
        <v>41</v>
      </c>
      <c r="B27" s="23">
        <v>817085643</v>
      </c>
      <c r="C27" s="24">
        <f t="shared" si="2"/>
        <v>0.39</v>
      </c>
      <c r="D27" s="20" t="s">
        <v>42</v>
      </c>
      <c r="E27" s="33">
        <f>SUM(E28)</f>
        <v>62072505701.5</v>
      </c>
      <c r="F27" s="21">
        <f>ROUND(IF(E$47&gt;0,(E27/E$47)*100,0),2)</f>
        <v>29.9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62072505701.5</v>
      </c>
      <c r="F28" s="26">
        <f>ROUND(IF(E$47&gt;0,(E28/E$47)*100,0),2)</f>
        <v>29.9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>
        <v>61762106505</v>
      </c>
      <c r="C30" s="24">
        <f t="shared" si="2"/>
        <v>29.75</v>
      </c>
      <c r="D30" s="20" t="s">
        <v>47</v>
      </c>
      <c r="E30" s="19">
        <f>SUM(E31:E32)</f>
        <v>521605357</v>
      </c>
      <c r="F30" s="21">
        <f>ROUND(IF(E$47&gt;0,(E30/E$47)*100,0),2)</f>
        <v>0.25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>
        <v>521605357</v>
      </c>
      <c r="F31" s="26">
        <f>ROUND(IF(E$47&gt;0,(E31/E$47)*100,0),2)</f>
        <v>0.25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/>
      <c r="F32" s="26">
        <f>ROUND(IF(E$47&gt;0,(E32/E$47)*100,0),2)</f>
        <v>0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757131083</v>
      </c>
      <c r="F34" s="21">
        <f>ROUND(IF(E$47&gt;0,(E34/E$47)*100,0),2)</f>
        <v>0.36</v>
      </c>
    </row>
    <row r="35" spans="1:6" s="27" customFormat="1" ht="15" customHeight="1">
      <c r="A35" s="30" t="s">
        <v>55</v>
      </c>
      <c r="B35" s="19">
        <f>SUM(B36)</f>
        <v>4291097</v>
      </c>
      <c r="C35" s="19">
        <f t="shared" si="2"/>
        <v>0</v>
      </c>
      <c r="D35" s="25" t="s">
        <v>56</v>
      </c>
      <c r="E35" s="23">
        <v>757131083</v>
      </c>
      <c r="F35" s="26">
        <f>ROUND(IF(E$47&gt;0,(E35/E$47)*100,0),2)</f>
        <v>0.36</v>
      </c>
    </row>
    <row r="36" spans="1:6" s="27" customFormat="1" ht="15" customHeight="1">
      <c r="A36" s="28" t="s">
        <v>57</v>
      </c>
      <c r="B36" s="23">
        <v>4291097</v>
      </c>
      <c r="C36" s="24">
        <f t="shared" si="2"/>
        <v>0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48296836</v>
      </c>
      <c r="C37" s="19">
        <f t="shared" si="2"/>
        <v>0.02</v>
      </c>
      <c r="D37" s="29"/>
      <c r="E37" s="24"/>
      <c r="F37" s="21"/>
    </row>
    <row r="38" spans="1:6" s="27" customFormat="1" ht="16.5" customHeight="1">
      <c r="A38" s="28" t="s">
        <v>60</v>
      </c>
      <c r="B38" s="23">
        <v>48296836</v>
      </c>
      <c r="C38" s="24">
        <f t="shared" si="2"/>
        <v>0.02</v>
      </c>
      <c r="D38" s="20" t="s">
        <v>61</v>
      </c>
      <c r="E38" s="19">
        <f>SUM(E39:E43)</f>
        <v>11909530884</v>
      </c>
      <c r="F38" s="21">
        <f aca="true" t="shared" si="3" ref="F38:F43">ROUND(IF(E$47&gt;0,(E38/E$47)*100,0),2)</f>
        <v>5.74</v>
      </c>
    </row>
    <row r="39" spans="1:6" s="27" customFormat="1" ht="15.75" customHeight="1">
      <c r="A39" s="30" t="s">
        <v>62</v>
      </c>
      <c r="B39" s="19">
        <f>SUM(B40:B43)</f>
        <v>1202422236</v>
      </c>
      <c r="C39" s="19">
        <f t="shared" si="2"/>
        <v>0.58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/>
      <c r="C40" s="24">
        <f t="shared" si="2"/>
        <v>0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1202422236</v>
      </c>
      <c r="C41" s="24">
        <f t="shared" si="2"/>
        <v>0.58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>
        <v>11909530884</v>
      </c>
      <c r="F43" s="26">
        <f t="shared" si="3"/>
        <v>5.74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207583534134.5</v>
      </c>
      <c r="C47" s="39">
        <f>IF(B$6&gt;0,(B47/B$6)*100,0)</f>
        <v>100</v>
      </c>
      <c r="D47" s="38" t="s">
        <v>72</v>
      </c>
      <c r="E47" s="39">
        <f>E6+E26</f>
        <v>207583534134.5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2010-09-03T00:58:05Z</dcterms:created>
  <dcterms:modified xsi:type="dcterms:W3CDTF">2010-09-03T00:58:33Z</dcterms:modified>
  <cp:category/>
  <cp:version/>
  <cp:contentType/>
  <cp:contentStatus/>
</cp:coreProperties>
</file>