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3">'平衡表'!$A$1:$J$100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<sst xmlns="http://schemas.openxmlformats.org/spreadsheetml/2006/main" count="341" uniqueCount="243">
  <si>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</si>
  <si>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</si>
  <si>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</si>
  <si>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</si>
  <si>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</si>
  <si>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</si>
  <si>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</si>
  <si>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</si>
  <si>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</si>
  <si>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</si>
  <si>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</si>
  <si>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</si>
  <si>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</si>
  <si>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</si>
  <si>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</si>
  <si>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</si>
  <si>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</si>
  <si>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</si>
  <si>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</si>
  <si>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</si>
  <si>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</si>
  <si>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</si>
  <si>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</si>
  <si>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</si>
  <si>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</si>
  <si>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</si>
  <si>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</si>
  <si>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</si>
  <si>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</si>
  <si>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原住民族綜合發展基</t>
  </si>
  <si>
    <t>金收支餘絀決算表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</si>
  <si>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</si>
  <si>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</si>
  <si>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</si>
  <si>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</si>
  <si>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</si>
  <si>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</si>
  <si>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</si>
  <si>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</si>
  <si>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</si>
  <si>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</si>
  <si>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</si>
  <si>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</si>
  <si>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</si>
  <si>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</si>
  <si>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</si>
  <si>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</si>
  <si>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</si>
  <si>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</si>
  <si>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</si>
  <si>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</si>
  <si>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</si>
  <si>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</si>
  <si>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</si>
  <si>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</si>
  <si>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</si>
  <si>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</si>
  <si>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</si>
  <si>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</si>
  <si>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</si>
  <si>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</si>
  <si>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</si>
  <si>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</si>
  <si>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</si>
  <si>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</si>
  <si>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</si>
  <si>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</si>
  <si>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</si>
  <si>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</si>
  <si>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原住民族綜合發展基金餘絀撥補決算表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</si>
  <si>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</si>
  <si>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</si>
  <si>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</si>
  <si>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</si>
  <si>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</si>
  <si>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</si>
  <si>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</si>
  <si>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</si>
  <si>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</si>
  <si>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</si>
  <si>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</si>
  <si>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</si>
  <si>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</si>
  <si>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</si>
  <si>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</si>
  <si>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</si>
  <si>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</si>
  <si>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</si>
  <si>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</si>
  <si>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</si>
  <si>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</si>
  <si>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</si>
  <si>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</si>
  <si>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</si>
  <si>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</si>
  <si>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</si>
  <si>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</si>
  <si>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原住民族綜合發展基金現金流量決算表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</si>
  <si>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</si>
  <si>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</si>
  <si>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</si>
  <si>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</si>
  <si>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</si>
  <si>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</si>
  <si>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</si>
  <si>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</si>
  <si>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</si>
  <si>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</si>
  <si>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</si>
  <si>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</si>
  <si>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</si>
  <si>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</si>
  <si>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</si>
  <si>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</si>
  <si>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</si>
  <si>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</si>
  <si>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</si>
  <si>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</si>
  <si>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</si>
  <si>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</si>
  <si>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</si>
  <si>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</si>
  <si>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</si>
  <si>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</si>
  <si>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</si>
  <si>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</si>
  <si>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</si>
  <si>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</si>
  <si>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</si>
  <si>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</si>
  <si>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</si>
  <si>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</si>
  <si>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</si>
  <si>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</si>
  <si>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</si>
  <si>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</si>
  <si>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</si>
  <si>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</si>
  <si>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</si>
  <si>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</si>
  <si>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</si>
  <si>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</si>
  <si>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</si>
  <si>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</si>
  <si>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</si>
  <si>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</si>
  <si>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</si>
  <si>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</si>
  <si>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</si>
  <si>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</si>
  <si>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</si>
  <si>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</si>
  <si>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</si>
  <si>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</si>
  <si>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</si>
  <si>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</si>
  <si>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</si>
  <si>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</si>
  <si>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</si>
  <si>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</si>
  <si>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</si>
  <si>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</si>
  <si>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</si>
  <si>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</si>
  <si>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</si>
  <si>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</si>
  <si>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</si>
  <si>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</si>
  <si>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</si>
  <si>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</si>
  <si>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</si>
  <si>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</si>
  <si>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</si>
  <si>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</si>
  <si>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</si>
  <si>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</si>
  <si>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</si>
  <si>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</si>
  <si>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</si>
  <si>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</si>
  <si>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</si>
  <si>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</si>
  <si>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</si>
  <si>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</si>
  <si>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</si>
  <si>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</si>
  <si>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</si>
  <si>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</si>
  <si>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</si>
  <si>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</si>
  <si>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</si>
  <si>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</si>
  <si>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</si>
  <si>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</si>
  <si>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</si>
  <si>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</si>
  <si>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</si>
  <si>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</si>
  <si>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</si>
  <si>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</si>
  <si>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</si>
  <si>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</si>
  <si>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</si>
  <si>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</si>
  <si>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</si>
  <si>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</si>
  <si>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</si>
  <si>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</si>
  <si>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</si>
  <si>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</si>
  <si>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</si>
  <si>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</si>
  <si>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</si>
  <si>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</si>
  <si>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</si>
  <si>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原住民族綜合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</si>
  <si>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</si>
  <si>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</si>
  <si>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</si>
  <si>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</si>
  <si>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</si>
  <si>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</si>
  <si>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</si>
  <si>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</si>
  <si>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t>註：信託代理與保證資產(負債)性質科目，本年度決算為500,000元。</t>
  </si>
  <si>
    <t>發展基金平衡表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</si>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</sst>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9"/>
      <color indexed="12"/>
      <name val="華康特粗明體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b/>
      <sz val="10"/>
      <color indexed="16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9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horizontal="center" vertical="center"/>
      <protection locked="0"/>
    </xf>
    <xf numFmtId="0" fontId="52" fillId="0" borderId="0" xfId="21" applyFont="1" applyAlignment="1" applyProtection="1">
      <alignment horizontal="center"/>
      <protection/>
    </xf>
    <xf numFmtId="0" fontId="53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right"/>
      <protection/>
    </xf>
    <xf numFmtId="0" fontId="56" fillId="0" borderId="13" xfId="21" applyFont="1" applyBorder="1" applyAlignment="1" applyProtection="1" quotePrefix="1">
      <alignment horizontal="center" vertical="center"/>
      <protection/>
    </xf>
    <xf numFmtId="0" fontId="56" fillId="0" borderId="14" xfId="21" applyFont="1" applyBorder="1" applyAlignment="1" applyProtection="1">
      <alignment vertical="center"/>
      <protection/>
    </xf>
    <xf numFmtId="0" fontId="56" fillId="0" borderId="15" xfId="21" applyFont="1" applyBorder="1" applyAlignment="1" applyProtection="1" quotePrefix="1">
      <alignment horizontal="center" vertical="center"/>
      <protection/>
    </xf>
    <xf numFmtId="0" fontId="56" fillId="0" borderId="4" xfId="21" applyFont="1" applyBorder="1" applyAlignment="1" applyProtection="1">
      <alignment horizontal="distributed" vertical="center" indent="1"/>
      <protection/>
    </xf>
    <xf numFmtId="0" fontId="56" fillId="0" borderId="2" xfId="21" applyFont="1" applyBorder="1" applyAlignment="1" applyProtection="1">
      <alignment horizontal="distributed" vertical="center" indent="1"/>
      <protection/>
    </xf>
    <xf numFmtId="0" fontId="56" fillId="0" borderId="16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>
      <alignment horizontal="left" vertical="center"/>
      <protection/>
    </xf>
    <xf numFmtId="0" fontId="56" fillId="0" borderId="18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 quotePrefix="1">
      <alignment horizontal="center" vertical="center"/>
      <protection/>
    </xf>
    <xf numFmtId="0" fontId="56" fillId="0" borderId="16" xfId="21" applyFont="1" applyBorder="1" applyAlignment="1" applyProtection="1">
      <alignment horizontal="center" vertical="center"/>
      <protection/>
    </xf>
    <xf numFmtId="0" fontId="57" fillId="0" borderId="19" xfId="21" applyFont="1" applyBorder="1" applyAlignment="1" applyProtection="1" quotePrefix="1">
      <alignment horizontal="justify" vertical="center"/>
      <protection/>
    </xf>
    <xf numFmtId="0" fontId="58" fillId="0" borderId="19" xfId="21" applyFont="1" applyBorder="1" applyAlignment="1" applyProtection="1">
      <alignment horizontal="justify" vertical="center"/>
      <protection/>
    </xf>
    <xf numFmtId="49" fontId="55" fillId="0" borderId="5" xfId="21" applyNumberFormat="1" applyFont="1" applyBorder="1" applyAlignment="1" applyProtection="1" quotePrefix="1">
      <alignment horizontal="righ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/>
    </xf>
    <xf numFmtId="196" fontId="59" fillId="0" borderId="5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>
      <alignment horizontal="right"/>
      <protection/>
    </xf>
    <xf numFmtId="0" fontId="57" fillId="0" borderId="0" xfId="21" applyFont="1" applyAlignment="1" applyProtection="1">
      <alignment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/>
    </xf>
    <xf numFmtId="195" fontId="49" fillId="0" borderId="5" xfId="21" applyNumberFormat="1" applyFont="1" applyBorder="1" applyAlignment="1" applyProtection="1">
      <alignment horizontal="right" vertical="center"/>
      <protection/>
    </xf>
    <xf numFmtId="0" fontId="49" fillId="0" borderId="0" xfId="21" applyFont="1" applyAlignment="1">
      <alignment horizontal="right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49" fontId="57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 locked="0"/>
    </xf>
    <xf numFmtId="192" fontId="49" fillId="0" borderId="5" xfId="21" applyNumberFormat="1" applyFont="1" applyBorder="1" applyAlignment="1" applyProtection="1">
      <alignment horizontal="right" vertical="center"/>
      <protection/>
    </xf>
    <xf numFmtId="186" fontId="49" fillId="0" borderId="0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185" fontId="49" fillId="0" borderId="5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 quotePrefix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192" fontId="59" fillId="0" borderId="5" xfId="21" applyNumberFormat="1" applyFont="1" applyBorder="1" applyAlignment="1" applyProtection="1">
      <alignment horizontal="right" vertical="center"/>
      <protection/>
    </xf>
    <xf numFmtId="186" fontId="59" fillId="0" borderId="0" xfId="21" applyNumberFormat="1" applyFont="1" applyBorder="1" applyAlignment="1" applyProtection="1">
      <alignment horizontal="right" vertical="center"/>
      <protection/>
    </xf>
    <xf numFmtId="185" fontId="59" fillId="0" borderId="5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63" fillId="0" borderId="0" xfId="21" applyFont="1" applyBorder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0" fillId="0" borderId="0" xfId="21" applyFont="1" applyAlignment="1" applyProtection="1">
      <alignment horizontal="distributed" vertical="center" wrapText="1"/>
      <protection/>
    </xf>
    <xf numFmtId="0" fontId="58" fillId="0" borderId="0" xfId="21" applyFont="1" applyAlignment="1" applyProtection="1">
      <alignment horizontal="distributed" vertical="center" wrapText="1"/>
      <protection/>
    </xf>
    <xf numFmtId="49" fontId="64" fillId="0" borderId="5" xfId="21" applyNumberFormat="1" applyFont="1" applyBorder="1" applyAlignment="1" applyProtection="1" quotePrefix="1">
      <alignment horizontal="right" vertical="center"/>
      <protection/>
    </xf>
    <xf numFmtId="0" fontId="57" fillId="0" borderId="5" xfId="21" applyFont="1" applyBorder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distributed" vertical="center" wrapText="1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 quotePrefix="1">
      <alignment horizontal="distributed" vertical="center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lef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 locked="0"/>
    </xf>
    <xf numFmtId="0" fontId="57" fillId="0" borderId="0" xfId="21" applyFont="1" applyBorder="1" applyAlignment="1" applyProtection="1">
      <alignment horizontal="justify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49" fontId="60" fillId="0" borderId="0" xfId="21" applyNumberFormat="1" applyFont="1" applyBorder="1" applyAlignment="1" applyProtection="1">
      <alignment horizontal="left" vertical="center"/>
      <protection/>
    </xf>
    <xf numFmtId="0" fontId="61" fillId="0" borderId="0" xfId="21" applyFont="1" applyAlignment="1" applyProtection="1" quotePrefix="1">
      <alignment horizontal="distributed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57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 quotePrefix="1">
      <alignment horizontal="right" vertical="center"/>
      <protection/>
    </xf>
    <xf numFmtId="49" fontId="57" fillId="0" borderId="8" xfId="21" applyNumberFormat="1" applyFont="1" applyBorder="1" applyAlignment="1" applyProtection="1" quotePrefix="1">
      <alignment horizontal="distributed" vertical="center"/>
      <protection/>
    </xf>
    <xf numFmtId="179" fontId="65" fillId="0" borderId="8" xfId="21" applyNumberFormat="1" applyFont="1" applyBorder="1" applyAlignment="1" applyProtection="1">
      <alignment vertical="center"/>
      <protection/>
    </xf>
    <xf numFmtId="184" fontId="65" fillId="0" borderId="8" xfId="21" applyNumberFormat="1" applyFont="1" applyBorder="1" applyAlignment="1" applyProtection="1">
      <alignment vertical="center"/>
      <protection/>
    </xf>
    <xf numFmtId="195" fontId="65" fillId="0" borderId="8" xfId="21" applyNumberFormat="1" applyFont="1" applyBorder="1" applyAlignment="1" applyProtection="1">
      <alignment vertical="center"/>
      <protection/>
    </xf>
    <xf numFmtId="0" fontId="66" fillId="0" borderId="7" xfId="21" applyFont="1" applyBorder="1" applyAlignment="1">
      <alignment/>
      <protection/>
    </xf>
    <xf numFmtId="0" fontId="60" fillId="0" borderId="0" xfId="21" applyFont="1" applyBorder="1" applyAlignment="1" applyProtection="1">
      <alignment horizontal="left" vertical="center" wrapText="1"/>
      <protection/>
    </xf>
    <xf numFmtId="0" fontId="51" fillId="0" borderId="0" xfId="21" applyFont="1" applyBorder="1" applyAlignment="1">
      <alignment horizontal="left" vertical="center"/>
      <protection/>
    </xf>
    <xf numFmtId="0" fontId="51" fillId="0" borderId="0" xfId="21" applyFont="1" applyAlignment="1">
      <alignment horizontal="left" vertical="center"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61" fillId="0" borderId="0" xfId="21" applyFont="1">
      <alignment/>
      <protection/>
    </xf>
    <xf numFmtId="0" fontId="51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3" fillId="0" borderId="0" xfId="22" applyFont="1" applyAlignment="1" applyProtection="1">
      <alignment vertical="center"/>
      <protection/>
    </xf>
    <xf numFmtId="41" fontId="74" fillId="0" borderId="0" xfId="24" applyFont="1" applyAlignment="1" applyProtection="1">
      <alignment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41" fontId="75" fillId="0" borderId="0" xfId="24" applyFont="1" applyAlignment="1" applyProtection="1">
      <alignment horizontal="centerContinuous" vertical="center"/>
      <protection/>
    </xf>
    <xf numFmtId="179" fontId="74" fillId="0" borderId="0" xfId="24" applyNumberFormat="1" applyFont="1" applyAlignment="1" applyProtection="1">
      <alignment horizontal="centerContinuous" vertical="center"/>
      <protection/>
    </xf>
    <xf numFmtId="180" fontId="74" fillId="0" borderId="0" xfId="24" applyNumberFormat="1" applyFont="1" applyAlignment="1" applyProtection="1" quotePrefix="1">
      <alignment horizontal="centerContinuous" vertical="center"/>
      <protection/>
    </xf>
    <xf numFmtId="0" fontId="76" fillId="0" borderId="0" xfId="22" applyFont="1" applyAlignment="1" applyProtection="1">
      <alignment horizontal="right"/>
      <protection/>
    </xf>
    <xf numFmtId="0" fontId="74" fillId="0" borderId="0" xfId="22" applyFont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9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8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9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80" fillId="3" borderId="17" xfId="22" applyFont="1" applyFill="1" applyBorder="1" applyAlignment="1" applyProtection="1">
      <alignment horizontal="left" vertical="center"/>
      <protection/>
    </xf>
    <xf numFmtId="0" fontId="81" fillId="4" borderId="22" xfId="22" applyFont="1" applyFill="1" applyBorder="1" applyAlignment="1" applyProtection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2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9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9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2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4" fillId="0" borderId="0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2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3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7" fillId="0" borderId="0" xfId="22" applyFont="1" applyAlignment="1" applyProtection="1">
      <alignment vertical="center"/>
      <protection/>
    </xf>
    <xf numFmtId="41" fontId="88" fillId="0" borderId="0" xfId="24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 quotePrefix="1">
      <alignment horizontal="center" vertical="center"/>
      <protection/>
    </xf>
    <xf numFmtId="187" fontId="82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4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9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9" fillId="3" borderId="0" xfId="22" applyFont="1" applyFill="1" applyBorder="1" applyAlignment="1" applyProtection="1">
      <alignment/>
      <protection/>
    </xf>
    <xf numFmtId="0" fontId="79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9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91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horizontal="left"/>
      <protection/>
    </xf>
    <xf numFmtId="0" fontId="74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41" fontId="74" fillId="3" borderId="0" xfId="24" applyFont="1" applyFill="1" applyAlignment="1" applyProtection="1">
      <alignment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41" fontId="75" fillId="3" borderId="0" xfId="24" applyFont="1" applyFill="1" applyAlignment="1" applyProtection="1">
      <alignment horizontal="centerContinuous" vertical="center"/>
      <protection/>
    </xf>
    <xf numFmtId="0" fontId="77" fillId="0" borderId="23" xfId="22" applyFont="1" applyBorder="1" applyAlignment="1" applyProtection="1">
      <alignment horizontal="right" vertical="center"/>
      <protection/>
    </xf>
    <xf numFmtId="0" fontId="78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94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9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9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Border="1" applyAlignment="1" applyProtection="1">
      <alignment horizontal="distributed"/>
      <protection/>
    </xf>
    <xf numFmtId="0" fontId="96" fillId="0" borderId="5" xfId="22" applyFont="1" applyBorder="1" applyAlignment="1" applyProtection="1" quotePrefix="1">
      <alignment horizontal="distributed"/>
      <protection/>
    </xf>
    <xf numFmtId="0" fontId="82" fillId="3" borderId="0" xfId="22" applyFont="1" applyFill="1" applyBorder="1" applyAlignment="1" applyProtection="1">
      <alignment/>
      <protection/>
    </xf>
    <xf numFmtId="187" fontId="82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4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95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5" fillId="3" borderId="5" xfId="22" applyFont="1" applyFill="1" applyBorder="1" applyAlignment="1" applyProtection="1">
      <alignment/>
      <protection/>
    </xf>
    <xf numFmtId="0" fontId="96" fillId="0" borderId="5" xfId="22" applyFont="1" applyBorder="1" applyAlignment="1" applyProtection="1">
      <alignment vertical="center"/>
      <protection/>
    </xf>
    <xf numFmtId="0" fontId="96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9" fillId="0" borderId="7" xfId="22" applyFont="1" applyBorder="1" applyAlignment="1" applyProtection="1">
      <alignment/>
      <protection/>
    </xf>
    <xf numFmtId="0" fontId="79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7" fillId="0" borderId="0" xfId="22" applyFont="1" applyAlignment="1">
      <alignment vertical="center"/>
      <protection/>
    </xf>
    <xf numFmtId="179" fontId="84" fillId="0" borderId="0" xfId="22" applyNumberFormat="1" applyFont="1" applyAlignment="1">
      <alignment vertical="center"/>
      <protection/>
    </xf>
    <xf numFmtId="179" fontId="98" fillId="0" borderId="0" xfId="22" applyNumberFormat="1" applyFont="1" applyAlignment="1">
      <alignment vertical="center"/>
      <protection/>
    </xf>
    <xf numFmtId="180" fontId="84" fillId="0" borderId="0" xfId="22" applyNumberFormat="1" applyFont="1" applyAlignment="1">
      <alignment vertical="center"/>
      <protection/>
    </xf>
    <xf numFmtId="0" fontId="84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7" fillId="0" borderId="0" xfId="22" applyFont="1">
      <alignment/>
      <protection/>
    </xf>
    <xf numFmtId="179" fontId="84" fillId="0" borderId="0" xfId="22" applyNumberFormat="1" applyFont="1">
      <alignment/>
      <protection/>
    </xf>
    <xf numFmtId="179" fontId="98" fillId="0" borderId="0" xfId="22" applyNumberFormat="1" applyFont="1">
      <alignment/>
      <protection/>
    </xf>
    <xf numFmtId="180" fontId="84" fillId="0" borderId="0" xfId="22" applyNumberFormat="1" applyFont="1">
      <alignment/>
      <protection/>
    </xf>
    <xf numFmtId="0" fontId="84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M55"/>
  <sheetViews>
    <sheetView showGridLines="0" zoomScale="75" zoomScaleNormal="75" workbookViewId="0" topLeftCell="A22">
      <selection activeCell="A2" sqref="A2:H2"/>
    </sheetView>
  </sheetViews>
  <sheetFormatPr defaultColWidth="9.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852265000</v>
      </c>
      <c r="F7" s="40">
        <f>IF(E$7=0,0,E7/E$7*100)</f>
        <v>100</v>
      </c>
      <c r="G7" s="40">
        <f>SUM(G9:G17)</f>
        <v>857926418</v>
      </c>
      <c r="H7" s="41">
        <f>IF(G$7=0,0,G7/G$7*100)</f>
        <v>100</v>
      </c>
      <c r="I7" s="42">
        <f>SUM(I9:I17)</f>
        <v>0</v>
      </c>
      <c r="J7" s="40">
        <f>SUM(J9:J17)</f>
        <v>857926418</v>
      </c>
      <c r="K7" s="40">
        <f>IF(J$7=0,0,J7/J$7*100)</f>
        <v>100</v>
      </c>
      <c r="L7" s="43">
        <f>SUM(L9:L17)</f>
        <v>5661418</v>
      </c>
      <c r="M7" s="44">
        <f>ABS(IF(E7=0,0,(L7/E7)*100))</f>
        <v>0.66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31765000</v>
      </c>
      <c r="F13" s="50">
        <f t="shared" si="0"/>
        <v>3.73</v>
      </c>
      <c r="G13" s="56">
        <v>17386193</v>
      </c>
      <c r="H13" s="51">
        <f t="shared" si="1"/>
        <v>2.03</v>
      </c>
      <c r="I13" s="57"/>
      <c r="J13" s="50">
        <f t="shared" si="2"/>
        <v>17386193</v>
      </c>
      <c r="K13" s="50">
        <f t="shared" si="3"/>
        <v>2.03</v>
      </c>
      <c r="L13" s="58">
        <f t="shared" si="4"/>
        <v>-14378807</v>
      </c>
      <c r="M13" s="59">
        <f t="shared" si="5"/>
        <v>45.27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>
        <v>303500000</v>
      </c>
      <c r="F15" s="50">
        <f t="shared" si="0"/>
        <v>35.61</v>
      </c>
      <c r="G15" s="56">
        <v>616514619</v>
      </c>
      <c r="H15" s="51">
        <f t="shared" si="1"/>
        <v>71.86</v>
      </c>
      <c r="I15" s="57"/>
      <c r="J15" s="50">
        <f t="shared" si="2"/>
        <v>616514619</v>
      </c>
      <c r="K15" s="50">
        <f t="shared" si="3"/>
        <v>71.86</v>
      </c>
      <c r="L15" s="58">
        <f t="shared" si="4"/>
        <v>313014619</v>
      </c>
      <c r="M15" s="59">
        <f t="shared" si="5"/>
        <v>103.13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517000000</v>
      </c>
      <c r="F17" s="50">
        <f t="shared" si="0"/>
        <v>60.66</v>
      </c>
      <c r="G17" s="56">
        <v>224025606</v>
      </c>
      <c r="H17" s="51">
        <f t="shared" si="1"/>
        <v>26.11</v>
      </c>
      <c r="I17" s="57"/>
      <c r="J17" s="50">
        <f t="shared" si="2"/>
        <v>224025606</v>
      </c>
      <c r="K17" s="50">
        <f t="shared" si="3"/>
        <v>26.11</v>
      </c>
      <c r="L17" s="58">
        <f t="shared" si="4"/>
        <v>-292974394</v>
      </c>
      <c r="M17" s="59">
        <f t="shared" si="5"/>
        <v>56.67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883505000</v>
      </c>
      <c r="F19" s="40">
        <f>IF(E$7=0,0,E19/E$7*100)</f>
        <v>103.67</v>
      </c>
      <c r="G19" s="40">
        <f>SUM(G21:G32)</f>
        <v>947083412</v>
      </c>
      <c r="H19" s="41">
        <f>IF(G$7=0,0,G19/G$7*100)</f>
        <v>110.39</v>
      </c>
      <c r="I19" s="42">
        <f>SUM(I21:I32)</f>
        <v>0</v>
      </c>
      <c r="J19" s="40">
        <f>SUM(J21:J32)</f>
        <v>947083412</v>
      </c>
      <c r="K19" s="40">
        <f>IF(J$7=0,0,J19/J$7*100)</f>
        <v>110.39</v>
      </c>
      <c r="L19" s="43">
        <f>SUM(L21:L32)</f>
        <v>63578412</v>
      </c>
      <c r="M19" s="44">
        <f>ABS(IF(E19=0,0,(L19/E19)*100))</f>
        <v>7.2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>
        <v>16673000</v>
      </c>
      <c r="F25" s="50">
        <f t="shared" si="6"/>
        <v>1.96</v>
      </c>
      <c r="G25" s="56">
        <v>15565186</v>
      </c>
      <c r="H25" s="51">
        <f t="shared" si="7"/>
        <v>1.81</v>
      </c>
      <c r="I25" s="57"/>
      <c r="J25" s="50">
        <f t="shared" si="8"/>
        <v>15565186</v>
      </c>
      <c r="K25" s="50">
        <f t="shared" si="9"/>
        <v>1.81</v>
      </c>
      <c r="L25" s="58">
        <f t="shared" si="10"/>
        <v>-1107814</v>
      </c>
      <c r="M25" s="59">
        <f t="shared" si="11"/>
        <v>6.64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864060000</v>
      </c>
      <c r="F29" s="50">
        <f t="shared" si="6"/>
        <v>101.38</v>
      </c>
      <c r="G29" s="56">
        <v>929354500</v>
      </c>
      <c r="H29" s="51">
        <f t="shared" si="7"/>
        <v>108.33</v>
      </c>
      <c r="I29" s="57"/>
      <c r="J29" s="50">
        <f t="shared" si="8"/>
        <v>929354500</v>
      </c>
      <c r="K29" s="50">
        <f t="shared" si="9"/>
        <v>108.33</v>
      </c>
      <c r="L29" s="58">
        <f t="shared" si="10"/>
        <v>65294500</v>
      </c>
      <c r="M29" s="59">
        <f t="shared" si="11"/>
        <v>7.56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2772000</v>
      </c>
      <c r="F30" s="50">
        <f t="shared" si="6"/>
        <v>0.33</v>
      </c>
      <c r="G30" s="56">
        <v>2163726</v>
      </c>
      <c r="H30" s="51">
        <f t="shared" si="7"/>
        <v>0.25</v>
      </c>
      <c r="I30" s="57"/>
      <c r="J30" s="50">
        <f t="shared" si="8"/>
        <v>2163726</v>
      </c>
      <c r="K30" s="50">
        <f t="shared" si="9"/>
        <v>0.25</v>
      </c>
      <c r="L30" s="58">
        <f t="shared" si="10"/>
        <v>-608274</v>
      </c>
      <c r="M30" s="59">
        <f t="shared" si="11"/>
        <v>21.94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-31240000</v>
      </c>
      <c r="F34" s="40">
        <f>IF(E$7=0,0,E34/E$7*100)</f>
        <v>-3.67</v>
      </c>
      <c r="G34" s="40">
        <f>G7-G19</f>
        <v>-89156994</v>
      </c>
      <c r="H34" s="41">
        <f>IF(G$7=0,0,G34/G$7*100)</f>
        <v>-10.39</v>
      </c>
      <c r="I34" s="42">
        <f>I7-I19</f>
        <v>0</v>
      </c>
      <c r="J34" s="40">
        <f>J7-J19</f>
        <v>-89156994</v>
      </c>
      <c r="K34" s="40">
        <f>IF(J$7=0,0,J34/J$7*100)</f>
        <v>-10.39</v>
      </c>
      <c r="L34" s="43">
        <f>L7-L19</f>
        <v>-57916994</v>
      </c>
      <c r="M34" s="44">
        <f>ABS(IF(E34=0,0,(L34/E34)*100))</f>
        <v>185.39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77280000</v>
      </c>
      <c r="F36" s="40">
        <f>IF(E$7=0,0,E36/E$7*100)</f>
        <v>9.07</v>
      </c>
      <c r="G36" s="40">
        <f>SUM(G38:G39)</f>
        <v>91607858</v>
      </c>
      <c r="H36" s="41">
        <f>IF(G$7=0,0,G36/G$7*100)</f>
        <v>10.68</v>
      </c>
      <c r="I36" s="42">
        <f>SUM(I38:I39)</f>
        <v>0</v>
      </c>
      <c r="J36" s="40">
        <f>SUM(J38:J39)</f>
        <v>91607858</v>
      </c>
      <c r="K36" s="40">
        <f>IF(J$7=0,0,J36/J$7*100)</f>
        <v>10.68</v>
      </c>
      <c r="L36" s="43">
        <f>SUM(L38:L39)</f>
        <v>14327858</v>
      </c>
      <c r="M36" s="44">
        <f>ABS(IF(E36=0,0,(L36/E36)*100))</f>
        <v>18.54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66500000</v>
      </c>
      <c r="F38" s="50">
        <f>IF(E$7=0,0,E38/E$7*100)</f>
        <v>7.8</v>
      </c>
      <c r="G38" s="56">
        <v>55038407</v>
      </c>
      <c r="H38" s="51">
        <f>IF(G$7=0,0,G38/G$7*100)</f>
        <v>6.42</v>
      </c>
      <c r="I38" s="57"/>
      <c r="J38" s="50">
        <f>G38+I38</f>
        <v>55038407</v>
      </c>
      <c r="K38" s="50">
        <f>IF(J$7=0,0,J38/J$7*100)</f>
        <v>6.42</v>
      </c>
      <c r="L38" s="58">
        <f>J38-E38</f>
        <v>-11461593</v>
      </c>
      <c r="M38" s="59">
        <f>ABS(IF(E38=0,0,(L38/E38)*100))</f>
        <v>17.24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10780000</v>
      </c>
      <c r="F39" s="50">
        <f>IF(E$7=0,0,E39/E$7*100)</f>
        <v>1.26</v>
      </c>
      <c r="G39" s="56">
        <v>36569451</v>
      </c>
      <c r="H39" s="51">
        <f>IF(G$7=0,0,G39/G$7*100)</f>
        <v>4.26</v>
      </c>
      <c r="I39" s="57"/>
      <c r="J39" s="50">
        <f>G39+I39</f>
        <v>36569451</v>
      </c>
      <c r="K39" s="50">
        <f>IF(J$7=0,0,J39/J$7*100)</f>
        <v>4.26</v>
      </c>
      <c r="L39" s="58">
        <f>J39-E39</f>
        <v>25789451</v>
      </c>
      <c r="M39" s="59">
        <f>ABS(IF(E39=0,0,(L39/E39)*100))</f>
        <v>239.23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19500000</v>
      </c>
      <c r="F41" s="40">
        <f>IF(E$7=0,0,E41/E$7*100)</f>
        <v>2.29</v>
      </c>
      <c r="G41" s="40">
        <f>SUM(G43:G44)</f>
        <v>113452063</v>
      </c>
      <c r="H41" s="41">
        <f>IF(G$7=0,0,G41/G$7*100)</f>
        <v>13.22</v>
      </c>
      <c r="I41" s="42">
        <f>SUM(I43:I44)</f>
        <v>0</v>
      </c>
      <c r="J41" s="40">
        <f>SUM(J43:J44)</f>
        <v>113452063</v>
      </c>
      <c r="K41" s="40">
        <f>IF(J$7=0,0,J41/J$7*100)</f>
        <v>13.22</v>
      </c>
      <c r="L41" s="43">
        <f>SUM(L43:L44)</f>
        <v>93952063</v>
      </c>
      <c r="M41" s="44">
        <f>ABS(IF(E41=0,0,(L41/E41)*100))</f>
        <v>481.81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19500000</v>
      </c>
      <c r="F44" s="50">
        <f>IF(E$7=0,0,E44/E$7*100)</f>
        <v>2.29</v>
      </c>
      <c r="G44" s="56">
        <v>113452063</v>
      </c>
      <c r="H44" s="51">
        <f>IF(G$7=0,0,G44/G$7*100)</f>
        <v>13.22</v>
      </c>
      <c r="I44" s="57"/>
      <c r="J44" s="50">
        <f>G44+I44</f>
        <v>113452063</v>
      </c>
      <c r="K44" s="50">
        <f>IF(J$7=0,0,J44/J$7*100)</f>
        <v>13.22</v>
      </c>
      <c r="L44" s="58">
        <f>J44-E44</f>
        <v>93952063</v>
      </c>
      <c r="M44" s="59">
        <f>ABS(IF(E44=0,0,(L44/E44)*100))</f>
        <v>481.81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57780000</v>
      </c>
      <c r="F47" s="40">
        <f>IF(E$7=0,0,E47/E$7*100)</f>
        <v>6.78</v>
      </c>
      <c r="G47" s="40">
        <f>G36-G41</f>
        <v>-21844205</v>
      </c>
      <c r="H47" s="41">
        <f>IF(G$7=0,0,G47/G$7*100)</f>
        <v>-2.55</v>
      </c>
      <c r="I47" s="42">
        <f>I36-I41</f>
        <v>0</v>
      </c>
      <c r="J47" s="40">
        <f>J36-J41</f>
        <v>-21844205</v>
      </c>
      <c r="K47" s="40">
        <f>IF(J$7=0,0,J47/J$7*100)</f>
        <v>-2.55</v>
      </c>
      <c r="L47" s="43">
        <f>L36-L41</f>
        <v>-79624205</v>
      </c>
      <c r="M47" s="44">
        <f>ABS(IF(E47=0,0,(L47/E47)*100))</f>
        <v>137.81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26540000</v>
      </c>
      <c r="F53" s="81">
        <f>IF(E$7=0,0,E53/E$7*100)</f>
        <v>3.11</v>
      </c>
      <c r="G53" s="81">
        <f>G34+G47+G49+G51</f>
        <v>-111001199</v>
      </c>
      <c r="H53" s="82">
        <f>IF(G$7=0,0,G53/G$7*100)</f>
        <v>-12.94</v>
      </c>
      <c r="I53" s="83">
        <f>I34+I47+I49+I51</f>
        <v>0</v>
      </c>
      <c r="J53" s="81">
        <f>J34+J47+J49+J51</f>
        <v>-111001199</v>
      </c>
      <c r="K53" s="81">
        <f>IF(J$7=0,0,J53/J$7*100)</f>
        <v>-12.94</v>
      </c>
      <c r="L53" s="84">
        <f>L34+L47+L49+L51</f>
        <v>-137541199</v>
      </c>
      <c r="M53" s="85">
        <f>ABS(IF(E53=0,0,(L53/E53)*100))</f>
        <v>518.24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7:C47"/>
    <mergeCell ref="A49:C49"/>
    <mergeCell ref="A53:C53"/>
    <mergeCell ref="A7:C7"/>
    <mergeCell ref="A19:C19"/>
    <mergeCell ref="A34:C34"/>
    <mergeCell ref="A36:C36"/>
    <mergeCell ref="B26:C26"/>
    <mergeCell ref="B28:C28"/>
    <mergeCell ref="B29:C29"/>
    <mergeCell ref="B10:C10"/>
    <mergeCell ref="B17:C17"/>
    <mergeCell ref="B18:C18"/>
    <mergeCell ref="B13:C13"/>
    <mergeCell ref="B22:C22"/>
    <mergeCell ref="B14:C14"/>
    <mergeCell ref="A2:H2"/>
    <mergeCell ref="A5:D5"/>
    <mergeCell ref="B11:C11"/>
    <mergeCell ref="B12:C12"/>
    <mergeCell ref="B15:C15"/>
    <mergeCell ref="B16:C16"/>
    <mergeCell ref="B21:C21"/>
    <mergeCell ref="B9:C9"/>
    <mergeCell ref="B23:C23"/>
    <mergeCell ref="B24:C24"/>
    <mergeCell ref="B27:C27"/>
    <mergeCell ref="B25:C25"/>
    <mergeCell ref="B43:C43"/>
    <mergeCell ref="B44:C44"/>
    <mergeCell ref="B30:C30"/>
    <mergeCell ref="B33:C33"/>
    <mergeCell ref="B31:C31"/>
    <mergeCell ref="B32:C32"/>
    <mergeCell ref="A41:C41"/>
    <mergeCell ref="B40:C40"/>
    <mergeCell ref="B38:C38"/>
    <mergeCell ref="B39:C3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J45"/>
  <sheetViews>
    <sheetView showGridLines="0" zoomScaleSheetLayoutView="100" workbookViewId="0" topLeftCell="A22">
      <selection activeCell="M3" sqref="M3"/>
    </sheetView>
  </sheetViews>
  <sheetFormatPr defaultColWidth="9.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5.50390625" style="180" customWidth="1"/>
    <col min="7" max="7" width="13.50390625" style="180" customWidth="1"/>
    <col min="8" max="8" width="15.50390625" style="180" customWidth="1"/>
    <col min="9" max="9" width="16.625" style="180" customWidth="1"/>
    <col min="10" max="10" width="9.87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1026331000</v>
      </c>
      <c r="F7" s="127">
        <f>SUM(F9:F11)</f>
        <v>1285503135</v>
      </c>
      <c r="G7" s="128">
        <f>SUM(G9:G11)</f>
        <v>0</v>
      </c>
      <c r="H7" s="129">
        <f>SUM(H9:H11)</f>
        <v>1285503135</v>
      </c>
      <c r="I7" s="130">
        <f>H7-E7</f>
        <v>259172135</v>
      </c>
      <c r="J7" s="131">
        <f>ABS(IF(E7&gt;0,((I7/E7)*100),0))</f>
        <v>25.25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26540000</v>
      </c>
      <c r="F9" s="144">
        <v>276748</v>
      </c>
      <c r="G9" s="145"/>
      <c r="H9" s="139">
        <f>F9+G9</f>
        <v>276748</v>
      </c>
      <c r="I9" s="140">
        <f>H9-E9</f>
        <v>-26263252</v>
      </c>
      <c r="J9" s="146">
        <f>ABS(IF(E9&gt;0,((I9/E9)*100),0))</f>
        <v>98.96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999791000</v>
      </c>
      <c r="F10" s="144">
        <v>1285226387</v>
      </c>
      <c r="G10" s="145"/>
      <c r="H10" s="139">
        <f>F10+G10</f>
        <v>1285226387</v>
      </c>
      <c r="I10" s="140">
        <f>H10-E10</f>
        <v>285435387</v>
      </c>
      <c r="J10" s="146">
        <f>ABS(IF(E10&gt;0,((I10/E10)*100),0))</f>
        <v>28.55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730000</v>
      </c>
      <c r="F13" s="127">
        <f>SUM(F15:F19)</f>
        <v>111277947</v>
      </c>
      <c r="G13" s="128">
        <f>SUM(G15:G19)</f>
        <v>0</v>
      </c>
      <c r="H13" s="129">
        <f>SUM(H15:H19)</f>
        <v>111277947</v>
      </c>
      <c r="I13" s="130">
        <f>H13-E13</f>
        <v>110547947</v>
      </c>
      <c r="J13" s="131">
        <f>ABS(IF(E13&gt;0,((I13/E13)*100),0))</f>
        <v>15143.55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>
        <v>730000</v>
      </c>
      <c r="F15" s="144">
        <v>111277947</v>
      </c>
      <c r="G15" s="145"/>
      <c r="H15" s="139">
        <f>F15+G15</f>
        <v>111277947</v>
      </c>
      <c r="I15" s="140">
        <f>H15-E15</f>
        <v>110547947</v>
      </c>
      <c r="J15" s="146">
        <f>ABS(IF(E15&gt;0,((I15/E15)*100),0))</f>
        <v>15143.55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1025601000</v>
      </c>
      <c r="F21" s="127">
        <f>F7-F13</f>
        <v>1174225188</v>
      </c>
      <c r="G21" s="128">
        <f>G7-G13</f>
        <v>0</v>
      </c>
      <c r="H21" s="129">
        <f>H7-H13</f>
        <v>1174225188</v>
      </c>
      <c r="I21" s="130">
        <f>H21-E21</f>
        <v>148624188</v>
      </c>
      <c r="J21" s="131">
        <f>ABS(IF(E21&gt;0,((I21/E21)*100),0))</f>
        <v>14.49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41675000</v>
      </c>
      <c r="F23" s="127">
        <f>SUM(F25:F26)</f>
        <v>111277947</v>
      </c>
      <c r="G23" s="128">
        <f>SUM(G25:G26)</f>
        <v>0</v>
      </c>
      <c r="H23" s="129">
        <f>SUM(H25:H26)</f>
        <v>111277947</v>
      </c>
      <c r="I23" s="130">
        <f>H23-E23</f>
        <v>69602947</v>
      </c>
      <c r="J23" s="131">
        <f>ABS(IF(E23&gt;0,((I23/E23)*100),0))</f>
        <v>167.01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/>
      <c r="F25" s="144">
        <v>111277947</v>
      </c>
      <c r="G25" s="145"/>
      <c r="H25" s="139">
        <f>F25+G25</f>
        <v>111277947</v>
      </c>
      <c r="I25" s="140">
        <f>H25-E25</f>
        <v>111277947</v>
      </c>
      <c r="J25" s="146">
        <f>ABS(IF(E25&gt;0,((I25/E25)*100),0))</f>
        <v>0</v>
      </c>
    </row>
    <row r="26" spans="1:10" s="142" customFormat="1" ht="23.25" customHeight="1">
      <c r="A26" s="133"/>
      <c r="B26" s="143" t="s">
        <v>61</v>
      </c>
      <c r="C26" s="143"/>
      <c r="D26" s="136"/>
      <c r="E26" s="144">
        <v>41675000</v>
      </c>
      <c r="F26" s="144"/>
      <c r="G26" s="145"/>
      <c r="H26" s="139">
        <f>F26+G26</f>
        <v>0</v>
      </c>
      <c r="I26" s="140">
        <f>H26-E26</f>
        <v>-41675000</v>
      </c>
      <c r="J26" s="146">
        <f>ABS(IF(E26&gt;0,((I26/E26)*100),0))</f>
        <v>100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730000</v>
      </c>
      <c r="F29" s="127">
        <f>SUM(F31:F34)</f>
        <v>111277947</v>
      </c>
      <c r="G29" s="128">
        <f>SUM(G31:G34)</f>
        <v>0</v>
      </c>
      <c r="H29" s="129">
        <f>SUM(H31:H34)</f>
        <v>111277947</v>
      </c>
      <c r="I29" s="130">
        <f>H29-E29</f>
        <v>110547947</v>
      </c>
      <c r="J29" s="131">
        <f>ABS(IF(E29&gt;0,((I29/E29)*100),0))</f>
        <v>15143.55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>
        <v>730000</v>
      </c>
      <c r="F31" s="144">
        <v>111277947</v>
      </c>
      <c r="G31" s="145"/>
      <c r="H31" s="139">
        <f>F31+G31</f>
        <v>111277947</v>
      </c>
      <c r="I31" s="140">
        <f>H31-E31</f>
        <v>110547947</v>
      </c>
      <c r="J31" s="146">
        <f>ABS(IF(E31&gt;0,((I31/E31)*100),0))</f>
        <v>15143.55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40945000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-40945000</v>
      </c>
      <c r="J37" s="131">
        <f>ABS(IF(E37&gt;0,((I37/E37)*100),0))</f>
        <v>100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8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26540000</v>
      </c>
      <c r="F9" s="217">
        <v>-111001199</v>
      </c>
      <c r="G9" s="218">
        <f>F9-E9</f>
        <v>-137541199</v>
      </c>
      <c r="H9" s="219">
        <f>ABS(IF(E9=0,0,((G9/E9)*100)))</f>
        <v>518.24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94890000</v>
      </c>
      <c r="F10" s="217">
        <v>444944475</v>
      </c>
      <c r="G10" s="218">
        <f>F10-E10</f>
        <v>350054475</v>
      </c>
      <c r="H10" s="219">
        <f>ABS(IF(E10=0,0,((G10/E10)*100)))</f>
        <v>368.91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121430000</v>
      </c>
      <c r="F12" s="204">
        <f>SUM(F9:F10)</f>
        <v>333943276</v>
      </c>
      <c r="G12" s="225">
        <f>F12-E12</f>
        <v>212513276</v>
      </c>
      <c r="H12" s="226">
        <f>ABS(IF(E12=0,0,((G12/E12)*100)))</f>
        <v>175.01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/>
      <c r="F16" s="217"/>
      <c r="G16" s="218">
        <f aca="true" t="shared" si="0" ref="G16:G25">F16-E16</f>
        <v>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>
        <v>236911000</v>
      </c>
      <c r="F17" s="217">
        <v>218204539</v>
      </c>
      <c r="G17" s="218">
        <f t="shared" si="0"/>
        <v>-18706461</v>
      </c>
      <c r="H17" s="219">
        <f t="shared" si="1"/>
        <v>7.9</v>
      </c>
    </row>
    <row r="18" spans="1:8" s="184" customFormat="1" ht="18.75" customHeight="1">
      <c r="A18" s="229"/>
      <c r="B18" s="232" t="s">
        <v>80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>
        <v>586681</v>
      </c>
      <c r="G19" s="218">
        <f t="shared" si="0"/>
        <v>586681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>
        <v>-468500000</v>
      </c>
      <c r="F22" s="217">
        <v>-196180000</v>
      </c>
      <c r="G22" s="218">
        <f t="shared" si="0"/>
        <v>272320000</v>
      </c>
      <c r="H22" s="219">
        <f t="shared" si="1"/>
        <v>58.13</v>
      </c>
    </row>
    <row r="23" spans="1:8" s="184" customFormat="1" ht="18.75" customHeight="1">
      <c r="A23" s="207"/>
      <c r="B23" s="232" t="s">
        <v>83</v>
      </c>
      <c r="C23" s="236"/>
      <c r="D23" s="210"/>
      <c r="E23" s="217"/>
      <c r="F23" s="217"/>
      <c r="G23" s="218">
        <f t="shared" si="0"/>
        <v>0</v>
      </c>
      <c r="H23" s="219">
        <f t="shared" si="1"/>
        <v>0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/>
      <c r="F24" s="217">
        <v>-8937525</v>
      </c>
      <c r="G24" s="218">
        <f t="shared" si="0"/>
        <v>-8937525</v>
      </c>
      <c r="H24" s="219">
        <f t="shared" si="1"/>
        <v>0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-231589000</v>
      </c>
      <c r="F27" s="204">
        <f>SUM(F16:F25)</f>
        <v>13673695</v>
      </c>
      <c r="G27" s="225">
        <f>F27-E27</f>
        <v>245262695</v>
      </c>
      <c r="H27" s="226">
        <f>ABS(IF(E27=0,0,((G27/E27)*100)))</f>
        <v>105.9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>
        <v>1199506</v>
      </c>
      <c r="G31" s="218">
        <f aca="true" t="shared" si="2" ref="G31:G39">F31-E31</f>
        <v>1199506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>
        <v>465000000</v>
      </c>
      <c r="F33" s="217">
        <v>465000000</v>
      </c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>
        <v>-1166987</v>
      </c>
      <c r="G35" s="218">
        <f t="shared" si="2"/>
        <v>-1166987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465000000</v>
      </c>
      <c r="F41" s="204">
        <f>SUM(F31:F39)</f>
        <v>465032519</v>
      </c>
      <c r="G41" s="225">
        <f>F41-E41</f>
        <v>32519</v>
      </c>
      <c r="H41" s="226">
        <f>ABS(IF(E41=0,0,((G41/E41)*100)))</f>
        <v>0.01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354841000</v>
      </c>
      <c r="F45" s="204">
        <f>F12+F27+F41+F43</f>
        <v>812649490</v>
      </c>
      <c r="G45" s="225">
        <f>F45-E45</f>
        <v>457808490</v>
      </c>
      <c r="H45" s="226">
        <f>ABS(IF(E45=0,0,((G45/E45)*100)))</f>
        <v>129.02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7579594000</v>
      </c>
      <c r="F47" s="241">
        <v>8003819478.5</v>
      </c>
      <c r="G47" s="225">
        <f>F47-E47</f>
        <v>424225478.5</v>
      </c>
      <c r="H47" s="226">
        <f>ABS(IF(E47=0,0,((G47/E47)*100)))</f>
        <v>5.6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7934435000</v>
      </c>
      <c r="F49" s="204">
        <f>F45+F47</f>
        <v>8816468968.5</v>
      </c>
      <c r="G49" s="225">
        <f>F49-E49</f>
        <v>882033968.5</v>
      </c>
      <c r="H49" s="226">
        <f>ABS(IF(E49=0,0,((G49/E49)*100)))</f>
        <v>11.12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9:C19"/>
    <mergeCell ref="B25:C25"/>
    <mergeCell ref="B22:C22"/>
    <mergeCell ref="B23:C23"/>
    <mergeCell ref="B24:C24"/>
    <mergeCell ref="A29:C29"/>
    <mergeCell ref="B31:C31"/>
    <mergeCell ref="B32:C32"/>
    <mergeCell ref="B34:C34"/>
    <mergeCell ref="B33:C33"/>
    <mergeCell ref="A7:C7"/>
    <mergeCell ref="B9:C9"/>
    <mergeCell ref="B10:C10"/>
    <mergeCell ref="B38:C38"/>
    <mergeCell ref="B35:C35"/>
    <mergeCell ref="B36:C36"/>
    <mergeCell ref="B37:C37"/>
    <mergeCell ref="B16:C16"/>
    <mergeCell ref="B17:C17"/>
    <mergeCell ref="B18:C18"/>
    <mergeCell ref="A47:C47"/>
    <mergeCell ref="A49:C49"/>
    <mergeCell ref="A51:H51"/>
    <mergeCell ref="B39:C39"/>
    <mergeCell ref="A41:C41"/>
    <mergeCell ref="A43:C43"/>
    <mergeCell ref="A45:C45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20.125" style="499" customWidth="1"/>
    <col min="10" max="10" width="10.0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10174048710.5</v>
      </c>
      <c r="F8" s="327">
        <f>IF(E$8&gt;0,(E8/E$8)*100,0)</f>
        <v>100</v>
      </c>
      <c r="G8" s="327">
        <f>SUM(G10,G18,G26,G37,G42,G45,G48)</f>
        <v>9425925303.5</v>
      </c>
      <c r="H8" s="327">
        <f>IF(G$8&gt;0,(G8/G$8)*100,0)</f>
        <v>100</v>
      </c>
      <c r="I8" s="328">
        <f>E8-G8</f>
        <v>748123407</v>
      </c>
      <c r="J8" s="329">
        <f>ABS(IF(G8=0,0,((I8/G8)*100)))</f>
        <v>7.94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9488862715.5</v>
      </c>
      <c r="F10" s="327">
        <f aca="true" t="shared" si="0" ref="F10:F16">IF(E$8&gt;0,(E10/E$8)*100,0)</f>
        <v>93.27</v>
      </c>
      <c r="G10" s="327">
        <f>SUM(G11:G16)</f>
        <v>8764029612.5</v>
      </c>
      <c r="H10" s="327">
        <f aca="true" t="shared" si="1" ref="H10:H16">IF(G$8&gt;0,(G10/G$8)*100,0)</f>
        <v>92.98</v>
      </c>
      <c r="I10" s="328">
        <f aca="true" t="shared" si="2" ref="I10:I16">E10-G10</f>
        <v>724833103</v>
      </c>
      <c r="J10" s="329">
        <f aca="true" t="shared" si="3" ref="J10:J16">ABS(IF(G10=0,0,((I10/G10)*100)))</f>
        <v>8.27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8816468968.5</v>
      </c>
      <c r="F11" s="352">
        <f t="shared" si="0"/>
        <v>86.66</v>
      </c>
      <c r="G11" s="351">
        <v>8003819478.5</v>
      </c>
      <c r="H11" s="352">
        <f t="shared" si="1"/>
        <v>84.91</v>
      </c>
      <c r="I11" s="353">
        <f t="shared" si="2"/>
        <v>812649490</v>
      </c>
      <c r="J11" s="354">
        <f t="shared" si="3"/>
        <v>10.15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322917166</v>
      </c>
      <c r="F13" s="352">
        <f t="shared" si="0"/>
        <v>3.17</v>
      </c>
      <c r="G13" s="351">
        <v>383048318</v>
      </c>
      <c r="H13" s="352">
        <f t="shared" si="1"/>
        <v>4.06</v>
      </c>
      <c r="I13" s="353">
        <f t="shared" si="2"/>
        <v>-60131152</v>
      </c>
      <c r="J13" s="354">
        <f t="shared" si="3"/>
        <v>15.7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>
        <v>157298581</v>
      </c>
      <c r="F15" s="352">
        <f t="shared" si="0"/>
        <v>1.55</v>
      </c>
      <c r="G15" s="351">
        <v>140250816</v>
      </c>
      <c r="H15" s="352">
        <f t="shared" si="1"/>
        <v>1.49</v>
      </c>
      <c r="I15" s="353">
        <f t="shared" si="2"/>
        <v>17047765</v>
      </c>
      <c r="J15" s="354">
        <f t="shared" si="3"/>
        <v>12.16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>
        <v>192178000</v>
      </c>
      <c r="F16" s="352">
        <f t="shared" si="0"/>
        <v>1.89</v>
      </c>
      <c r="G16" s="351">
        <v>236911000</v>
      </c>
      <c r="H16" s="352">
        <f t="shared" si="1"/>
        <v>2.51</v>
      </c>
      <c r="I16" s="353">
        <f t="shared" si="2"/>
        <v>-44733000</v>
      </c>
      <c r="J16" s="354">
        <f t="shared" si="3"/>
        <v>18.88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673373709</v>
      </c>
      <c r="F18" s="327">
        <f>IF(E$8&gt;0,(E18/E$8)*100,0)</f>
        <v>6.62</v>
      </c>
      <c r="G18" s="327">
        <f>SUM(G20:G24)</f>
        <v>632765778</v>
      </c>
      <c r="H18" s="327">
        <f>IF(G$8&gt;0,(G18/G$8)*100,0)</f>
        <v>6.71</v>
      </c>
      <c r="I18" s="328">
        <f>E18-G18</f>
        <v>40607931</v>
      </c>
      <c r="J18" s="329">
        <f>ABS(IF(G18=0,0,((I18/G18)*100)))</f>
        <v>6.42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>
        <v>673373709</v>
      </c>
      <c r="F22" s="352">
        <f>IF(E$8&gt;0,(E22/E$8)*100,0)</f>
        <v>6.62</v>
      </c>
      <c r="G22" s="351">
        <v>632765778</v>
      </c>
      <c r="H22" s="352">
        <f>IF(G$8&gt;0,(G22/G$8)*100,0)</f>
        <v>6.71</v>
      </c>
      <c r="I22" s="353">
        <f>E22-G22</f>
        <v>40607931</v>
      </c>
      <c r="J22" s="354">
        <f>ABS(IF(G22=0,0,((I22/G22)*100)))</f>
        <v>6.42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/>
      <c r="F24" s="352">
        <f>IF(E$8&gt;0,(E24/E$8)*100,0)</f>
        <v>0</v>
      </c>
      <c r="G24" s="351"/>
      <c r="H24" s="352">
        <f>IF(G$8&gt;0,(G24/G$8)*100,0)</f>
        <v>0</v>
      </c>
      <c r="I24" s="353">
        <f>E24-G24</f>
        <v>0</v>
      </c>
      <c r="J24" s="354">
        <f>ABS(IF(G24=0,0,((I24/G24)*100)))</f>
        <v>0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0</v>
      </c>
      <c r="F26" s="327">
        <f aca="true" t="shared" si="4" ref="F26:F35">IF(E$8&gt;0,(E26/E$8)*100,0)</f>
        <v>0</v>
      </c>
      <c r="G26" s="327">
        <f>SUM(G27:G35)</f>
        <v>0</v>
      </c>
      <c r="H26" s="327">
        <f aca="true" t="shared" si="5" ref="H26:H35">IF(G$8&gt;0,(G26/G$8)*100,0)</f>
        <v>0</v>
      </c>
      <c r="I26" s="328">
        <f aca="true" t="shared" si="6" ref="I26:I35">E26-G26</f>
        <v>0</v>
      </c>
      <c r="J26" s="329">
        <f aca="true" t="shared" si="7" ref="J26:J35">ABS(IF(G26=0,0,((I26/G26)*100)))</f>
        <v>0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/>
      <c r="F27" s="352">
        <f t="shared" si="4"/>
        <v>0</v>
      </c>
      <c r="G27" s="351"/>
      <c r="H27" s="352">
        <f t="shared" si="5"/>
        <v>0</v>
      </c>
      <c r="I27" s="353">
        <f t="shared" si="6"/>
        <v>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/>
      <c r="F28" s="352">
        <f t="shared" si="4"/>
        <v>0</v>
      </c>
      <c r="G28" s="351"/>
      <c r="H28" s="352">
        <f t="shared" si="5"/>
        <v>0</v>
      </c>
      <c r="I28" s="353">
        <f t="shared" si="6"/>
        <v>0</v>
      </c>
      <c r="J28" s="354">
        <f t="shared" si="7"/>
        <v>0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/>
      <c r="F29" s="352">
        <f t="shared" si="4"/>
        <v>0</v>
      </c>
      <c r="G29" s="351"/>
      <c r="H29" s="352">
        <f t="shared" si="5"/>
        <v>0</v>
      </c>
      <c r="I29" s="353">
        <f t="shared" si="6"/>
        <v>0</v>
      </c>
      <c r="J29" s="354">
        <f t="shared" si="7"/>
        <v>0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/>
      <c r="F30" s="352">
        <f t="shared" si="4"/>
        <v>0</v>
      </c>
      <c r="G30" s="351"/>
      <c r="H30" s="352">
        <f t="shared" si="5"/>
        <v>0</v>
      </c>
      <c r="I30" s="353">
        <f t="shared" si="6"/>
        <v>0</v>
      </c>
      <c r="J30" s="354">
        <f t="shared" si="7"/>
        <v>0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/>
      <c r="F31" s="352">
        <f t="shared" si="4"/>
        <v>0</v>
      </c>
      <c r="G31" s="351"/>
      <c r="H31" s="352">
        <f t="shared" si="5"/>
        <v>0</v>
      </c>
      <c r="I31" s="353">
        <f t="shared" si="6"/>
        <v>0</v>
      </c>
      <c r="J31" s="354">
        <f t="shared" si="7"/>
        <v>0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0</v>
      </c>
      <c r="F32" s="352">
        <f t="shared" si="4"/>
        <v>0</v>
      </c>
      <c r="G32" s="351">
        <v>0</v>
      </c>
      <c r="H32" s="352">
        <f t="shared" si="5"/>
        <v>0</v>
      </c>
      <c r="I32" s="353">
        <f t="shared" si="6"/>
        <v>0</v>
      </c>
      <c r="J32" s="354">
        <f t="shared" si="7"/>
        <v>0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6547600</v>
      </c>
      <c r="F42" s="327">
        <f>IF(E$8&gt;0,(E42/E$8)*100,0)</f>
        <v>0.06</v>
      </c>
      <c r="G42" s="327">
        <f>SUM(G43:G43)</f>
        <v>192000</v>
      </c>
      <c r="H42" s="327">
        <f>IF(G$8&gt;0,(G42/G$8)*100,0)</f>
        <v>0</v>
      </c>
      <c r="I42" s="328">
        <f>E42-G42</f>
        <v>6355600</v>
      </c>
      <c r="J42" s="329">
        <f>ABS(IF(G42=0,0,((I42/G42)*100)))</f>
        <v>3310.21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6547600</v>
      </c>
      <c r="F43" s="352">
        <f>IF(E$8&gt;0,(E43/E$8)*100,0)</f>
        <v>0.06</v>
      </c>
      <c r="G43" s="351">
        <v>192000</v>
      </c>
      <c r="H43" s="352">
        <f>IF(G$8&gt;0,(G43/G$8)*100,0)</f>
        <v>0</v>
      </c>
      <c r="I43" s="353">
        <f>E43-G43</f>
        <v>6355600</v>
      </c>
      <c r="J43" s="354">
        <f>ABS(IF(G43=0,0,((I43/G43)*100)))</f>
        <v>3310.21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5264686</v>
      </c>
      <c r="F48" s="327">
        <f>IF(E$8&gt;0,(E48/E$8)*100,0)</f>
        <v>0.05</v>
      </c>
      <c r="G48" s="327">
        <f>SUM(G49:G52)</f>
        <v>28937913</v>
      </c>
      <c r="H48" s="327">
        <f>IF(G$8&gt;0,(G48/G$8)*100,0)</f>
        <v>0.31</v>
      </c>
      <c r="I48" s="328">
        <f>E48-G48</f>
        <v>-23673227</v>
      </c>
      <c r="J48" s="329">
        <f>ABS(IF(G48=0,0,((I48/G48)*100)))</f>
        <v>81.81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>
        <v>5264686</v>
      </c>
      <c r="F50" s="352">
        <f>IF(E$8&gt;0,(E50/E$8)*100,0)</f>
        <v>0.05</v>
      </c>
      <c r="G50" s="351">
        <v>28937913</v>
      </c>
      <c r="H50" s="352">
        <f>IF(G$8&gt;0,(G50/G$8)*100,0)</f>
        <v>0.31</v>
      </c>
      <c r="I50" s="353">
        <f>E50-G50</f>
        <v>-23673227</v>
      </c>
      <c r="J50" s="354">
        <f>ABS(IF(G50=0,0,((I50/G50)*100)))</f>
        <v>81.81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10174048710.5</v>
      </c>
      <c r="F54" s="393">
        <f>IF(E$8&gt;0,(E54/E$8)*100,0)</f>
        <v>100</v>
      </c>
      <c r="G54" s="393">
        <f>G8</f>
        <v>9425925303.5</v>
      </c>
      <c r="H54" s="393">
        <f>IF(G$8&gt;0,(G54/G$8)*100,0)</f>
        <v>100</v>
      </c>
      <c r="I54" s="394">
        <f>E54-G54</f>
        <v>748123407</v>
      </c>
      <c r="J54" s="395">
        <f>ABS(IF(G54=0,0,((I54/G54)*100)))</f>
        <v>7.94</v>
      </c>
      <c r="K54" s="396"/>
      <c r="L54" s="397" t="s">
        <v>189</v>
      </c>
      <c r="M54" s="398"/>
      <c r="N54" s="399"/>
      <c r="O54" s="400">
        <v>42000</v>
      </c>
    </row>
    <row r="55" spans="1:15" s="405" customFormat="1" ht="24" customHeight="1">
      <c r="A55" s="402" t="s">
        <v>224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190</v>
      </c>
      <c r="D56" s="265"/>
      <c r="E56" s="266"/>
      <c r="F56" s="266"/>
      <c r="G56" s="266"/>
      <c r="H56" s="266"/>
      <c r="I56" s="267"/>
      <c r="J56" s="407"/>
      <c r="K56" s="269" t="s">
        <v>190</v>
      </c>
      <c r="L56" s="270"/>
      <c r="M56" s="270"/>
      <c r="N56" s="271"/>
      <c r="O56" s="408"/>
    </row>
    <row r="57" spans="1:15" s="419" customFormat="1" ht="36" customHeight="1">
      <c r="A57" s="409" t="s">
        <v>225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226</v>
      </c>
      <c r="B59" s="285"/>
      <c r="D59" s="287"/>
      <c r="E59" s="288"/>
      <c r="F59" s="288"/>
      <c r="G59" s="288"/>
      <c r="H59" s="288"/>
      <c r="I59" s="289"/>
      <c r="J59" s="428" t="s">
        <v>227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217</v>
      </c>
      <c r="B60" s="293"/>
      <c r="C60" s="293"/>
      <c r="D60" s="432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3" t="s">
        <v>3</v>
      </c>
      <c r="K61" s="309"/>
      <c r="L61" s="310" t="s">
        <v>122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191</v>
      </c>
      <c r="C63" s="436"/>
      <c r="D63" s="437"/>
      <c r="E63" s="327">
        <f>E65+E71+E75+E79</f>
        <v>735532922</v>
      </c>
      <c r="F63" s="327">
        <f>IF(E$100&gt;0,(E63/E$100)*100,0)</f>
        <v>7.23</v>
      </c>
      <c r="G63" s="327">
        <f>G65+G71+G75+G79</f>
        <v>341408316</v>
      </c>
      <c r="H63" s="327">
        <f>IF(G$100&gt;0,(G63/G$100)*100,0)</f>
        <v>3.62</v>
      </c>
      <c r="I63" s="328">
        <f>E63-G63</f>
        <v>394124606</v>
      </c>
      <c r="J63" s="329">
        <f>ABS(IF(G63=0,0,((I63/G63)*100)))</f>
        <v>115.44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193</v>
      </c>
      <c r="B65" s="440"/>
      <c r="C65" s="441"/>
      <c r="D65" s="442"/>
      <c r="E65" s="443">
        <f>SUM(E66:E69)</f>
        <v>371713497</v>
      </c>
      <c r="F65" s="443">
        <f>IF(E$100&gt;0,(E65/E$100)*100,0)</f>
        <v>3.65</v>
      </c>
      <c r="G65" s="443">
        <f>SUM(G66:G69)</f>
        <v>20816066</v>
      </c>
      <c r="H65" s="443">
        <f>IF(G$100&gt;0,(G65/G$100)*100,0)</f>
        <v>0.22</v>
      </c>
      <c r="I65" s="444">
        <f>E65-G65</f>
        <v>350897431</v>
      </c>
      <c r="J65" s="445">
        <f>ABS(IF(G65=0,0,((I65/G65)*100)))</f>
        <v>1685.7</v>
      </c>
      <c r="K65" s="446" t="s">
        <v>127</v>
      </c>
      <c r="L65" s="446" t="s">
        <v>194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49"/>
      <c r="E66" s="351">
        <v>0</v>
      </c>
      <c r="F66" s="352">
        <f>IF(E$100&gt;0,(E66/E$100)*100,0)</f>
        <v>0</v>
      </c>
      <c r="G66" s="351">
        <v>0</v>
      </c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0" t="s">
        <v>195</v>
      </c>
      <c r="N66" s="451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49"/>
      <c r="E67" s="351">
        <v>47670703</v>
      </c>
      <c r="F67" s="352">
        <f>IF(E$100&gt;0,(E67/E$100)*100,0)</f>
        <v>0.47</v>
      </c>
      <c r="G67" s="351">
        <v>20816066</v>
      </c>
      <c r="H67" s="352">
        <f>IF(G$100&gt;0,(G67/G$100)*100,0)</f>
        <v>0.22</v>
      </c>
      <c r="I67" s="353">
        <f>E67-G67</f>
        <v>26854637</v>
      </c>
      <c r="J67" s="354">
        <f>ABS(IF(G67=0,0,((I67/G67)*100)))</f>
        <v>129.01</v>
      </c>
      <c r="K67" s="319"/>
      <c r="L67" s="355" t="s">
        <v>131</v>
      </c>
      <c r="M67" s="452" t="s">
        <v>196</v>
      </c>
      <c r="N67" s="451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49"/>
      <c r="E68" s="351">
        <v>324042794</v>
      </c>
      <c r="F68" s="352">
        <f>IF(E$100&gt;0,(E68/E$100)*100,0)</f>
        <v>3.18</v>
      </c>
      <c r="G68" s="351"/>
      <c r="H68" s="352">
        <f>IF(G$100&gt;0,(G68/G$100)*100,0)</f>
        <v>0</v>
      </c>
      <c r="I68" s="353">
        <f>E68-G68</f>
        <v>324042794</v>
      </c>
      <c r="J68" s="354">
        <f>ABS(IF(G68=0,0,((I68/G68)*100)))</f>
        <v>0</v>
      </c>
      <c r="K68" s="319"/>
      <c r="L68" s="355" t="s">
        <v>134</v>
      </c>
      <c r="M68" s="356" t="s">
        <v>197</v>
      </c>
      <c r="N68" s="451"/>
      <c r="O68" s="358">
        <v>43130</v>
      </c>
    </row>
    <row r="69" spans="1:15" s="389" customFormat="1" ht="21" customHeight="1">
      <c r="A69" s="313"/>
      <c r="B69" s="349" t="s">
        <v>228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198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143</v>
      </c>
      <c r="L71" s="446" t="s">
        <v>199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49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2" t="s">
        <v>200</v>
      </c>
      <c r="N72" s="451"/>
      <c r="O72" s="358">
        <v>43210</v>
      </c>
    </row>
    <row r="73" spans="1:15" s="389" customFormat="1" ht="21" customHeight="1">
      <c r="A73" s="313"/>
      <c r="B73" s="349" t="s">
        <v>229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230</v>
      </c>
      <c r="B75" s="440"/>
      <c r="C75" s="441"/>
      <c r="D75" s="442"/>
      <c r="E75" s="443">
        <f>SUM(E76:E77)</f>
        <v>363819425</v>
      </c>
      <c r="F75" s="443">
        <f>IF(E$100&gt;0,(E75/E$100)*100,0)</f>
        <v>3.58</v>
      </c>
      <c r="G75" s="443">
        <f>SUM(G76:G77)</f>
        <v>320592250</v>
      </c>
      <c r="H75" s="443">
        <f>IF(G$100&gt;0,(G75/G$100)*100,0)</f>
        <v>3.4</v>
      </c>
      <c r="I75" s="444">
        <f>E75-G75</f>
        <v>43227175</v>
      </c>
      <c r="J75" s="445">
        <f>ABS(IF(G75=0,0,((I75/G75)*100)))</f>
        <v>13.48</v>
      </c>
      <c r="K75" s="446" t="s">
        <v>151</v>
      </c>
      <c r="L75" s="446" t="s">
        <v>201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231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2" t="s">
        <v>202</v>
      </c>
      <c r="N76" s="451"/>
      <c r="O76" s="358">
        <v>43310</v>
      </c>
    </row>
    <row r="77" spans="1:15" s="389" customFormat="1" ht="21" customHeight="1">
      <c r="A77" s="313"/>
      <c r="B77" s="349" t="s">
        <v>232</v>
      </c>
      <c r="C77" s="349"/>
      <c r="D77" s="449"/>
      <c r="E77" s="351">
        <v>363819425</v>
      </c>
      <c r="F77" s="352">
        <f>IF(E$100&gt;0,(E77/E$100)*100,0)</f>
        <v>3.58</v>
      </c>
      <c r="G77" s="351">
        <v>320592250</v>
      </c>
      <c r="H77" s="352">
        <f>IF(G$100&gt;0,(G77/G$100)*100,0)</f>
        <v>3.4</v>
      </c>
      <c r="I77" s="353">
        <f>E77-G77</f>
        <v>43227175</v>
      </c>
      <c r="J77" s="354">
        <f>ABS(IF(G77=0,0,((I77/G77)*100)))</f>
        <v>13.48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233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234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203</v>
      </c>
      <c r="C82" s="464"/>
      <c r="D82" s="465"/>
      <c r="E82" s="327">
        <f>SUM(E84,E87,E91,E95)</f>
        <v>9438515788.5</v>
      </c>
      <c r="F82" s="327">
        <f>IF(E$100&gt;0,(E82/E$100)*100,0)</f>
        <v>92.77</v>
      </c>
      <c r="G82" s="327">
        <f>SUM(G84,G87,G91,G95)</f>
        <v>9084516987.5</v>
      </c>
      <c r="H82" s="327">
        <f>IF(G$100&gt;0,(G82/G$100)*100,0)</f>
        <v>96.38</v>
      </c>
      <c r="I82" s="328">
        <f>E82-G82</f>
        <v>353998801</v>
      </c>
      <c r="J82" s="329">
        <f>ABS(IF(G82=0,0,((I82/G82)*100)))</f>
        <v>3.9</v>
      </c>
      <c r="K82" s="330"/>
      <c r="L82" s="331" t="s">
        <v>204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205</v>
      </c>
      <c r="B84" s="440"/>
      <c r="C84" s="468"/>
      <c r="D84" s="469"/>
      <c r="E84" s="443">
        <f>SUM(E85)</f>
        <v>8264290600.5</v>
      </c>
      <c r="F84" s="443">
        <f>IF(E$100&gt;0,(E84/E$100)*100,0)</f>
        <v>81.23</v>
      </c>
      <c r="G84" s="443">
        <f>SUM(G85)</f>
        <v>7799290600.5</v>
      </c>
      <c r="H84" s="443">
        <f>IF(G$100&gt;0,(G84/G$100)*100,0)</f>
        <v>82.74</v>
      </c>
      <c r="I84" s="444">
        <f>E84-G84</f>
        <v>465000000</v>
      </c>
      <c r="J84" s="445">
        <f>ABS(IF(G84=0,0,((I84/G84)*100)))</f>
        <v>5.96</v>
      </c>
      <c r="K84" s="446" t="s">
        <v>127</v>
      </c>
      <c r="L84" s="446" t="s">
        <v>206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2"/>
      <c r="E85" s="351">
        <v>8264290600.5</v>
      </c>
      <c r="F85" s="352">
        <f>IF(E$100&gt;0,(E85/E$100)*100,0)</f>
        <v>81.23</v>
      </c>
      <c r="G85" s="351">
        <v>7799290600.5</v>
      </c>
      <c r="H85" s="352">
        <f>IF(G$100&gt;0,(G85/G$100)*100,0)</f>
        <v>82.74</v>
      </c>
      <c r="I85" s="353">
        <f>E85-G85</f>
        <v>465000000</v>
      </c>
      <c r="J85" s="354">
        <f>ABS(IF(G85=0,0,((I85/G85)*100)))</f>
        <v>5.96</v>
      </c>
      <c r="K85" s="319"/>
      <c r="L85" s="355" t="s">
        <v>130</v>
      </c>
      <c r="M85" s="356" t="s">
        <v>207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208</v>
      </c>
      <c r="B87" s="440"/>
      <c r="C87" s="474"/>
      <c r="D87" s="442"/>
      <c r="E87" s="443">
        <f>SUM(E88:E89)</f>
        <v>0</v>
      </c>
      <c r="F87" s="443">
        <f>IF(E$100&gt;0,(E87/E$100)*100,0)</f>
        <v>0</v>
      </c>
      <c r="G87" s="443">
        <f>SUM(G88:G89)</f>
        <v>0</v>
      </c>
      <c r="H87" s="443">
        <f>IF(G$100&gt;0,(G87/G$100)*100,0)</f>
        <v>0</v>
      </c>
      <c r="I87" s="444">
        <f>E87-G87</f>
        <v>0</v>
      </c>
      <c r="J87" s="445">
        <f>ABS(IF(G87=0,0,((I87/G87)*100)))</f>
        <v>0</v>
      </c>
      <c r="K87" s="446" t="s">
        <v>143</v>
      </c>
      <c r="L87" s="446" t="s">
        <v>209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49"/>
      <c r="E88" s="351"/>
      <c r="F88" s="352">
        <f>IF(E$100&gt;0,(E88/E$100)*100,0)</f>
        <v>0</v>
      </c>
      <c r="G88" s="351"/>
      <c r="H88" s="352">
        <f>IF(G$100&gt;0,(G88/G$100)*100,0)</f>
        <v>0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1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131</v>
      </c>
      <c r="M89" s="356" t="s">
        <v>211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235</v>
      </c>
      <c r="B91" s="440"/>
      <c r="C91" s="441"/>
      <c r="D91" s="442"/>
      <c r="E91" s="443">
        <f>E92+E93</f>
        <v>1174225188</v>
      </c>
      <c r="F91" s="443">
        <f>IF(E$100&gt;0,(E91/E$100)*100,0)</f>
        <v>11.54</v>
      </c>
      <c r="G91" s="443">
        <f>G92+G93</f>
        <v>1285226387</v>
      </c>
      <c r="H91" s="443">
        <f>IF(G$100&gt;0,(G91/G$100)*100,0)</f>
        <v>13.64</v>
      </c>
      <c r="I91" s="444">
        <f>E91-G91</f>
        <v>-111001199</v>
      </c>
      <c r="J91" s="340">
        <f>ABS(IF(G91=0,0,((I91/G91)*100)))</f>
        <v>8.64</v>
      </c>
      <c r="K91" s="446" t="s">
        <v>151</v>
      </c>
      <c r="L91" s="446" t="s">
        <v>236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49"/>
      <c r="E92" s="351">
        <v>1174225188</v>
      </c>
      <c r="F92" s="352">
        <f>IF(E$100&gt;0,(E92/E$100)*100,0)</f>
        <v>11.54</v>
      </c>
      <c r="G92" s="351">
        <v>1285226387</v>
      </c>
      <c r="H92" s="352">
        <f>IF(G$100&gt;0,(G92/G$100)*100,0)</f>
        <v>13.64</v>
      </c>
      <c r="I92" s="353">
        <f>E92-G92</f>
        <v>-111001199</v>
      </c>
      <c r="J92" s="354">
        <f>ABS(IF(G92=0,0,((I92/G92)*100)))</f>
        <v>8.64</v>
      </c>
      <c r="K92" s="363"/>
      <c r="L92" s="355" t="s">
        <v>130</v>
      </c>
      <c r="M92" s="356" t="s">
        <v>212</v>
      </c>
      <c r="N92" s="451"/>
      <c r="O92" s="358">
        <v>44310</v>
      </c>
    </row>
    <row r="93" spans="1:15" s="389" customFormat="1" ht="21" customHeight="1">
      <c r="A93" s="360"/>
      <c r="B93" s="349" t="s">
        <v>237</v>
      </c>
      <c r="C93" s="349"/>
      <c r="D93" s="449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238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239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214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240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241</v>
      </c>
      <c r="C99" s="349"/>
      <c r="D99" s="449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242</v>
      </c>
      <c r="C100" s="480"/>
      <c r="D100" s="481"/>
      <c r="E100" s="482">
        <f>E63+E82</f>
        <v>10174048710.5</v>
      </c>
      <c r="F100" s="393">
        <f t="shared" si="8"/>
        <v>100</v>
      </c>
      <c r="G100" s="393">
        <f>G63+G82</f>
        <v>9425925303.5</v>
      </c>
      <c r="H100" s="393">
        <f t="shared" si="9"/>
        <v>100</v>
      </c>
      <c r="I100" s="394">
        <f t="shared" si="10"/>
        <v>748123407</v>
      </c>
      <c r="J100" s="395">
        <f t="shared" si="11"/>
        <v>7.94</v>
      </c>
      <c r="K100" s="396"/>
      <c r="L100" s="397" t="s">
        <v>189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I5:J5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2011-04-28T10:04:01Z</dcterms:created>
  <dcterms:modified xsi:type="dcterms:W3CDTF">2011-04-28T10:04:08Z</dcterms:modified>
  <cp:category/>
  <cp:version/>
  <cp:contentType/>
  <cp:contentStatus/>
</cp:coreProperties>
</file>