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<sst xmlns="http://schemas.openxmlformats.org/spreadsheetml/2006/main" count="340" uniqueCount="242">
  <si>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</si>
  <si>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</si>
  <si>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</si>
  <si>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</si>
  <si>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</si>
  <si>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</si>
  <si>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</si>
  <si>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</si>
  <si>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</si>
  <si>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</si>
  <si>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</si>
  <si>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</si>
  <si>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</si>
  <si>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</si>
  <si>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</si>
  <si>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</si>
  <si>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</si>
  <si>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</si>
  <si>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</si>
  <si>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</si>
  <si>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</si>
  <si>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</si>
  <si>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</si>
  <si>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</si>
  <si>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</si>
  <si>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</si>
  <si>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</si>
  <si>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</si>
  <si>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</si>
  <si>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中央都市更新基金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</si>
  <si>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</si>
  <si>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</si>
  <si>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</si>
  <si>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</si>
  <si>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</si>
  <si>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</si>
  <si>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</si>
  <si>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</si>
  <si>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</si>
  <si>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</si>
  <si>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</si>
  <si>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</si>
  <si>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</si>
  <si>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</si>
  <si>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</si>
  <si>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</si>
  <si>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</si>
  <si>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</si>
  <si>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</si>
  <si>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</si>
  <si>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</si>
  <si>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</si>
  <si>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</si>
  <si>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</si>
  <si>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</si>
  <si>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</si>
  <si>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</si>
  <si>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</si>
  <si>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</si>
  <si>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</si>
  <si>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</si>
  <si>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</si>
  <si>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</si>
  <si>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</si>
  <si>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</si>
  <si>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</si>
  <si>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</si>
  <si>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</si>
  <si>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</si>
  <si>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中央都市更新基金餘絀撥補決算表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</si>
  <si>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</si>
  <si>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</si>
  <si>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</si>
  <si>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</si>
  <si>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</si>
  <si>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</si>
  <si>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</si>
  <si>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</si>
  <si>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</si>
  <si>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</si>
  <si>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</si>
  <si>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</si>
  <si>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</si>
  <si>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</si>
  <si>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</si>
  <si>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</si>
  <si>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</si>
  <si>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</si>
  <si>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</si>
  <si>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</si>
  <si>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</si>
  <si>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</si>
  <si>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</si>
  <si>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</si>
  <si>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</si>
  <si>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</si>
  <si>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</si>
  <si>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中央都市更新基金現金流量決算表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</si>
  <si>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</si>
  <si>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</si>
  <si>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</si>
  <si>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</si>
  <si>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</si>
  <si>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</si>
  <si>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</si>
  <si>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</si>
  <si>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</si>
  <si>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</si>
  <si>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</si>
  <si>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</si>
  <si>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</si>
  <si>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</si>
  <si>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</si>
  <si>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</si>
  <si>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</si>
  <si>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</si>
  <si>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</si>
  <si>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</si>
  <si>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</si>
  <si>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</si>
  <si>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</si>
  <si>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</si>
  <si>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</si>
  <si>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</si>
  <si>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</si>
  <si>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</si>
  <si>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</si>
  <si>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</si>
  <si>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</si>
  <si>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</si>
  <si>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</si>
  <si>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</si>
  <si>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</si>
  <si>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</si>
  <si>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</si>
  <si>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</si>
  <si>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</si>
  <si>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</si>
  <si>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</si>
  <si>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</si>
  <si>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</si>
  <si>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</si>
  <si>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</si>
  <si>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</si>
  <si>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</si>
  <si>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</si>
  <si>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</si>
  <si>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</si>
  <si>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</si>
  <si>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</si>
  <si>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</si>
  <si>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</si>
  <si>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</si>
  <si>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</si>
  <si>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</si>
  <si>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</si>
  <si>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</si>
  <si>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</si>
  <si>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</si>
  <si>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</si>
  <si>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</si>
  <si>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</si>
  <si>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</si>
  <si>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</si>
  <si>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</si>
  <si>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</si>
  <si>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</si>
  <si>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</si>
  <si>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</si>
  <si>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</si>
  <si>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</si>
  <si>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</si>
  <si>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</si>
  <si>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</si>
  <si>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</si>
  <si>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</si>
  <si>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</si>
  <si>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</si>
  <si>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</si>
  <si>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</si>
  <si>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</si>
  <si>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</si>
  <si>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</si>
  <si>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</si>
  <si>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</si>
  <si>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</si>
  <si>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</si>
  <si>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</si>
  <si>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</si>
  <si>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</si>
  <si>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</si>
  <si>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</si>
  <si>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</si>
  <si>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</si>
  <si>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</si>
  <si>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</si>
  <si>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</si>
  <si>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</si>
  <si>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</si>
  <si>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</si>
  <si>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</si>
  <si>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</si>
  <si>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</si>
  <si>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</si>
  <si>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</si>
  <si>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</si>
  <si>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</si>
  <si>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</si>
  <si>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</si>
  <si>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</si>
  <si>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</si>
  <si>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</si>
  <si>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</si>
  <si>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</si>
  <si>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</si>
  <si>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中央都市更新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</si>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</sst>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184" fontId="48" fillId="0" borderId="5" xfId="22" applyNumberFormat="1" applyFont="1" applyBorder="1" applyAlignment="1" applyProtection="1">
      <alignment horizontal="right" vertical="center"/>
      <protection locked="0"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0"/>
  <dimension ref="A1:M55"/>
  <sheetViews>
    <sheetView zoomScale="75" zoomScaleNormal="75" workbookViewId="0" topLeftCell="A22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0</v>
      </c>
      <c r="F7" s="40">
        <f>IF(E$7=0,0,E7/E$7*100)</f>
        <v>0</v>
      </c>
      <c r="G7" s="40">
        <f>SUM(G9:G17)</f>
        <v>0</v>
      </c>
      <c r="H7" s="41">
        <f>IF(G$7=0,0,G7/G$7*100)</f>
        <v>0</v>
      </c>
      <c r="I7" s="42">
        <f>SUM(I9:I17)</f>
        <v>0</v>
      </c>
      <c r="J7" s="40">
        <f>SUM(J9:J17)</f>
        <v>0</v>
      </c>
      <c r="K7" s="40">
        <f>IF(J$7=0,0,J7/J$7*100)</f>
        <v>0</v>
      </c>
      <c r="L7" s="43">
        <f>SUM(L9:L17)</f>
        <v>0</v>
      </c>
      <c r="M7" s="44">
        <f>ABS(IF(E7=0,0,(L7/E7)*100))</f>
        <v>0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2484000</v>
      </c>
      <c r="F19" s="40">
        <f>IF(E$7=0,0,E19/E$7*100)</f>
        <v>0</v>
      </c>
      <c r="G19" s="40">
        <f>SUM(G21:G32)</f>
        <v>1695100</v>
      </c>
      <c r="H19" s="41">
        <f>IF(G$7=0,0,G19/G$7*100)</f>
        <v>0</v>
      </c>
      <c r="I19" s="42">
        <f>SUM(I21:I32)</f>
        <v>0</v>
      </c>
      <c r="J19" s="40">
        <f>SUM(J21:J32)</f>
        <v>1695100</v>
      </c>
      <c r="K19" s="40">
        <f>IF(J$7=0,0,J19/J$7*100)</f>
        <v>0</v>
      </c>
      <c r="L19" s="43">
        <f>SUM(L21:L32)</f>
        <v>-788900</v>
      </c>
      <c r="M19" s="44">
        <f>ABS(IF(E19=0,0,(L19/E19)*100))</f>
        <v>31.76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2286000</v>
      </c>
      <c r="F29" s="50">
        <f t="shared" si="6"/>
        <v>0</v>
      </c>
      <c r="G29" s="56">
        <v>1644012</v>
      </c>
      <c r="H29" s="51">
        <f t="shared" si="7"/>
        <v>0</v>
      </c>
      <c r="I29" s="57"/>
      <c r="J29" s="50">
        <f t="shared" si="8"/>
        <v>1644012</v>
      </c>
      <c r="K29" s="50">
        <f t="shared" si="9"/>
        <v>0</v>
      </c>
      <c r="L29" s="58">
        <f t="shared" si="10"/>
        <v>-641988</v>
      </c>
      <c r="M29" s="59">
        <f t="shared" si="11"/>
        <v>28.08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198000</v>
      </c>
      <c r="F30" s="50">
        <f t="shared" si="6"/>
        <v>0</v>
      </c>
      <c r="G30" s="56">
        <v>51088</v>
      </c>
      <c r="H30" s="51">
        <f t="shared" si="7"/>
        <v>0</v>
      </c>
      <c r="I30" s="57"/>
      <c r="J30" s="50">
        <f t="shared" si="8"/>
        <v>51088</v>
      </c>
      <c r="K30" s="50">
        <f t="shared" si="9"/>
        <v>0</v>
      </c>
      <c r="L30" s="58">
        <f t="shared" si="10"/>
        <v>-146912</v>
      </c>
      <c r="M30" s="59">
        <f t="shared" si="11"/>
        <v>74.2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-2484000</v>
      </c>
      <c r="F34" s="40">
        <f>IF(E$7=0,0,E34/E$7*100)</f>
        <v>0</v>
      </c>
      <c r="G34" s="40">
        <f>G7-G19</f>
        <v>-1695100</v>
      </c>
      <c r="H34" s="41">
        <f>IF(G$7=0,0,G34/G$7*100)</f>
        <v>0</v>
      </c>
      <c r="I34" s="42">
        <f>I7-I19</f>
        <v>0</v>
      </c>
      <c r="J34" s="40">
        <f>J7-J19</f>
        <v>-1695100</v>
      </c>
      <c r="K34" s="40">
        <f>IF(J$7=0,0,J34/J$7*100)</f>
        <v>0</v>
      </c>
      <c r="L34" s="43">
        <f>L7-L19</f>
        <v>788900</v>
      </c>
      <c r="M34" s="44">
        <f>ABS(IF(E34=0,0,(L34/E34)*100))</f>
        <v>31.76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313000</v>
      </c>
      <c r="F36" s="40">
        <f>IF(E$7=0,0,E36/E$7*100)</f>
        <v>0</v>
      </c>
      <c r="G36" s="40">
        <f>SUM(G38:G39)</f>
        <v>836149</v>
      </c>
      <c r="H36" s="41">
        <f>IF(G$7=0,0,G36/G$7*100)</f>
        <v>0</v>
      </c>
      <c r="I36" s="42">
        <f>SUM(I38:I39)</f>
        <v>0</v>
      </c>
      <c r="J36" s="40">
        <f>SUM(J38:J39)</f>
        <v>836149</v>
      </c>
      <c r="K36" s="40">
        <f>IF(J$7=0,0,J36/J$7*100)</f>
        <v>0</v>
      </c>
      <c r="L36" s="43">
        <f>SUM(L38:L39)</f>
        <v>523149</v>
      </c>
      <c r="M36" s="44">
        <f>ABS(IF(E36=0,0,(L36/E36)*100))</f>
        <v>167.14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313000</v>
      </c>
      <c r="F38" s="50">
        <f>IF(E$7=0,0,E38/E$7*100)</f>
        <v>0</v>
      </c>
      <c r="G38" s="56">
        <v>836149</v>
      </c>
      <c r="H38" s="51">
        <f>IF(G$7=0,0,G38/G$7*100)</f>
        <v>0</v>
      </c>
      <c r="I38" s="57"/>
      <c r="J38" s="50">
        <f>G38+I38</f>
        <v>836149</v>
      </c>
      <c r="K38" s="50">
        <f>IF(J$7=0,0,J38/J$7*100)</f>
        <v>0</v>
      </c>
      <c r="L38" s="58">
        <f>J38-E38</f>
        <v>523149</v>
      </c>
      <c r="M38" s="59">
        <f>ABS(IF(E38=0,0,(L38/E38)*100))</f>
        <v>167.14</v>
      </c>
    </row>
    <row r="39" spans="1:13" s="2" customFormat="1" ht="17.25" customHeight="1">
      <c r="A39" s="46"/>
      <c r="B39" s="54" t="s">
        <v>26</v>
      </c>
      <c r="C39" s="55"/>
      <c r="D39" s="49"/>
      <c r="E39" s="56"/>
      <c r="F39" s="50">
        <f>IF(E$7=0,0,E39/E$7*100)</f>
        <v>0</v>
      </c>
      <c r="G39" s="56"/>
      <c r="H39" s="51">
        <f>IF(G$7=0,0,G39/G$7*100)</f>
        <v>0</v>
      </c>
      <c r="I39" s="57"/>
      <c r="J39" s="50">
        <f>G39+I39</f>
        <v>0</v>
      </c>
      <c r="K39" s="50">
        <f>IF(J$7=0,0,J39/J$7*100)</f>
        <v>0</v>
      </c>
      <c r="L39" s="58">
        <f>J39-E39</f>
        <v>0</v>
      </c>
      <c r="M39" s="59">
        <f>ABS(IF(E39=0,0,(L39/E39)*100))</f>
        <v>0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3">
        <f>SUM(L43:L44)</f>
        <v>0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8">
        <f>J44-E44</f>
        <v>0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313000</v>
      </c>
      <c r="F47" s="40">
        <f>IF(E$7=0,0,E47/E$7*100)</f>
        <v>0</v>
      </c>
      <c r="G47" s="40">
        <f>G36-G41</f>
        <v>836149</v>
      </c>
      <c r="H47" s="41">
        <f>IF(G$7=0,0,G47/G$7*100)</f>
        <v>0</v>
      </c>
      <c r="I47" s="42">
        <f>I36-I41</f>
        <v>0</v>
      </c>
      <c r="J47" s="40">
        <f>J36-J41</f>
        <v>836149</v>
      </c>
      <c r="K47" s="40">
        <f>IF(J$7=0,0,J47/J$7*100)</f>
        <v>0</v>
      </c>
      <c r="L47" s="43">
        <f>L36-L41</f>
        <v>523149</v>
      </c>
      <c r="M47" s="44">
        <f>ABS(IF(E47=0,0,(L47/E47)*100))</f>
        <v>167.14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-2171000</v>
      </c>
      <c r="F53" s="81">
        <f>IF(E$7=0,0,E53/E$7*100)</f>
        <v>0</v>
      </c>
      <c r="G53" s="81">
        <f>G34+G47+G49+G51</f>
        <v>-858951</v>
      </c>
      <c r="H53" s="82">
        <f>IF(G$7=0,0,G53/G$7*100)</f>
        <v>0</v>
      </c>
      <c r="I53" s="83">
        <f>I34+I47+I49+I51</f>
        <v>0</v>
      </c>
      <c r="J53" s="81">
        <f>J34+J47+J49+J51</f>
        <v>-858951</v>
      </c>
      <c r="K53" s="81">
        <f>IF(J$7=0,0,J53/J$7*100)</f>
        <v>0</v>
      </c>
      <c r="L53" s="84">
        <f>L34+L47+L49+L51</f>
        <v>1312049</v>
      </c>
      <c r="M53" s="85">
        <f>ABS(IF(E53=0,0,(L53/E53)*100))</f>
        <v>60.44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41:C41"/>
    <mergeCell ref="B43:C43"/>
    <mergeCell ref="B44:C44"/>
    <mergeCell ref="A47:C47"/>
    <mergeCell ref="A36:C36"/>
    <mergeCell ref="B38:C38"/>
    <mergeCell ref="B39:C39"/>
    <mergeCell ref="B40:C40"/>
    <mergeCell ref="B31:C31"/>
    <mergeCell ref="B32:C32"/>
    <mergeCell ref="B33:C33"/>
    <mergeCell ref="A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8:C18"/>
    <mergeCell ref="A19:C19"/>
    <mergeCell ref="B21:C21"/>
    <mergeCell ref="B22:C22"/>
    <mergeCell ref="B14:C14"/>
    <mergeCell ref="B15:C15"/>
    <mergeCell ref="B16:C16"/>
    <mergeCell ref="B17:C17"/>
    <mergeCell ref="B10:C10"/>
    <mergeCell ref="B11:C11"/>
    <mergeCell ref="B12:C12"/>
    <mergeCell ref="B13:C13"/>
    <mergeCell ref="A2:H2"/>
    <mergeCell ref="A5:D5"/>
    <mergeCell ref="A7:C7"/>
    <mergeCell ref="B9:C9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"/>
  <dimension ref="A1:J45"/>
  <sheetViews>
    <sheetView zoomScaleSheetLayoutView="100" workbookViewId="0" topLeftCell="A13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0</v>
      </c>
      <c r="F7" s="127">
        <f>SUM(F9:F11)</f>
        <v>0</v>
      </c>
      <c r="G7" s="128">
        <f>SUM(G9:G11)</f>
        <v>0</v>
      </c>
      <c r="H7" s="129">
        <f>SUM(H9:H11)</f>
        <v>0</v>
      </c>
      <c r="I7" s="130">
        <f>H7-E7</f>
        <v>0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/>
      <c r="F9" s="144"/>
      <c r="G9" s="145"/>
      <c r="H9" s="139">
        <f>F9+G9</f>
        <v>0</v>
      </c>
      <c r="I9" s="140">
        <f>H9-E9</f>
        <v>0</v>
      </c>
      <c r="J9" s="146">
        <f>ABS(IF(E9&gt;0,((I9/E9)*100),0))</f>
        <v>0</v>
      </c>
    </row>
    <row r="10" spans="1:10" s="142" customFormat="1" ht="26.25" customHeight="1">
      <c r="A10" s="133"/>
      <c r="B10" s="143" t="s">
        <v>50</v>
      </c>
      <c r="C10" s="143"/>
      <c r="D10" s="136"/>
      <c r="E10" s="144"/>
      <c r="F10" s="144"/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0</v>
      </c>
      <c r="G21" s="128">
        <f>G7-G13</f>
        <v>0</v>
      </c>
      <c r="H21" s="129">
        <f>H7-H13</f>
        <v>0</v>
      </c>
      <c r="I21" s="130">
        <f>H21-E21</f>
        <v>0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6008000</v>
      </c>
      <c r="F23" s="127">
        <f>SUM(F25:F26)</f>
        <v>2239684</v>
      </c>
      <c r="G23" s="128">
        <f>SUM(G25:G26)</f>
        <v>0</v>
      </c>
      <c r="H23" s="129">
        <f>SUM(H25:H26)</f>
        <v>2239684</v>
      </c>
      <c r="I23" s="130">
        <f>H23-E23</f>
        <v>-3768316</v>
      </c>
      <c r="J23" s="131">
        <f>ABS(IF(E23&gt;0,((I23/E23)*100),0))</f>
        <v>62.72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2171000</v>
      </c>
      <c r="F25" s="144">
        <v>858951</v>
      </c>
      <c r="G25" s="145"/>
      <c r="H25" s="139">
        <f>F25+G25</f>
        <v>858951</v>
      </c>
      <c r="I25" s="140">
        <f>H25-E25</f>
        <v>-1312049</v>
      </c>
      <c r="J25" s="146">
        <f>ABS(IF(E25&gt;0,((I25/E25)*100),0))</f>
        <v>60.44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3837000</v>
      </c>
      <c r="F26" s="144">
        <v>1380733</v>
      </c>
      <c r="G26" s="145"/>
      <c r="H26" s="139">
        <f>F26+G26</f>
        <v>1380733</v>
      </c>
      <c r="I26" s="140">
        <f>H26-E26</f>
        <v>-2456267</v>
      </c>
      <c r="J26" s="146">
        <f>ABS(IF(E26&gt;0,((I26/E26)*100),0))</f>
        <v>64.02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6008000</v>
      </c>
      <c r="F37" s="127">
        <f>F23-F29</f>
        <v>2239684</v>
      </c>
      <c r="G37" s="128">
        <f>G23-G29</f>
        <v>0</v>
      </c>
      <c r="H37" s="127">
        <f>H23-H29</f>
        <v>2239684</v>
      </c>
      <c r="I37" s="130">
        <f>H37-E37</f>
        <v>-3768316</v>
      </c>
      <c r="J37" s="131">
        <f>ABS(IF(E37&gt;0,((I37/E37)*100),0))</f>
        <v>62.72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7:C37"/>
    <mergeCell ref="A2:J2"/>
    <mergeCell ref="A3:J3"/>
    <mergeCell ref="A5:C5"/>
    <mergeCell ref="A13:C13"/>
    <mergeCell ref="B19:C19"/>
    <mergeCell ref="A21:C21"/>
    <mergeCell ref="A23:C23"/>
    <mergeCell ref="A29:C29"/>
    <mergeCell ref="B34:C34"/>
    <mergeCell ref="B31:C31"/>
    <mergeCell ref="B32:C32"/>
    <mergeCell ref="B33:C33"/>
    <mergeCell ref="B25:C25"/>
    <mergeCell ref="B26:C26"/>
    <mergeCell ref="B27:C27"/>
    <mergeCell ref="A7:C7"/>
    <mergeCell ref="B9:C9"/>
    <mergeCell ref="B18:C18"/>
    <mergeCell ref="B16:C16"/>
    <mergeCell ref="B17:C17"/>
    <mergeCell ref="B10:C10"/>
    <mergeCell ref="B11:C11"/>
    <mergeCell ref="B12:C12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7"/>
  <dimension ref="A1:I51"/>
  <sheetViews>
    <sheetView zoomScaleSheetLayoutView="75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7" width="19.50390625" style="262" customWidth="1"/>
    <col min="8" max="8" width="11.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-2171000</v>
      </c>
      <c r="F9" s="217">
        <v>-858951</v>
      </c>
      <c r="G9" s="218">
        <f>F9-E9</f>
        <v>1312049</v>
      </c>
      <c r="H9" s="219">
        <f>ABS(IF(E9=0,0,((G9/E9)*100)))</f>
        <v>60.44</v>
      </c>
    </row>
    <row r="10" spans="1:8" s="184" customFormat="1" ht="18.75" customHeight="1">
      <c r="A10" s="207"/>
      <c r="B10" s="214" t="s">
        <v>79</v>
      </c>
      <c r="C10" s="215"/>
      <c r="D10" s="210"/>
      <c r="E10" s="217"/>
      <c r="F10" s="217">
        <v>-66186</v>
      </c>
      <c r="G10" s="218">
        <f>F10-E10</f>
        <v>-66186</v>
      </c>
      <c r="H10" s="219">
        <f>ABS(IF(E10=0,0,((G10/E10)*100)))</f>
        <v>0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-2171000</v>
      </c>
      <c r="F12" s="204">
        <f>SUM(F9:F10)</f>
        <v>-925137</v>
      </c>
      <c r="G12" s="225">
        <f>F12-E12</f>
        <v>1245863</v>
      </c>
      <c r="H12" s="226">
        <f>ABS(IF(E12=0,0,((G12/E12)*100)))</f>
        <v>57.39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/>
      <c r="G19" s="218">
        <f t="shared" si="0"/>
        <v>0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>
        <v>-113544000</v>
      </c>
      <c r="F22" s="217">
        <v>-19063920</v>
      </c>
      <c r="G22" s="218">
        <f t="shared" si="0"/>
        <v>94480080</v>
      </c>
      <c r="H22" s="219">
        <f t="shared" si="1"/>
        <v>83.21</v>
      </c>
    </row>
    <row r="23" spans="1:8" s="184" customFormat="1" ht="18.75" customHeight="1">
      <c r="A23" s="207"/>
      <c r="B23" s="232" t="s">
        <v>83</v>
      </c>
      <c r="C23" s="236"/>
      <c r="D23" s="210"/>
      <c r="E23" s="217"/>
      <c r="F23" s="217"/>
      <c r="G23" s="218">
        <f t="shared" si="0"/>
        <v>0</v>
      </c>
      <c r="H23" s="219">
        <f t="shared" si="1"/>
        <v>0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-200000</v>
      </c>
      <c r="F24" s="217">
        <v>-186000</v>
      </c>
      <c r="G24" s="218">
        <f t="shared" si="0"/>
        <v>14000</v>
      </c>
      <c r="H24" s="219">
        <f t="shared" si="1"/>
        <v>7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-113744000</v>
      </c>
      <c r="F27" s="204">
        <f>SUM(F16:F25)</f>
        <v>-19249920</v>
      </c>
      <c r="G27" s="225">
        <f>F27-E27</f>
        <v>94494080</v>
      </c>
      <c r="H27" s="226">
        <f>ABS(IF(E27=0,0,((G27/E27)*100)))</f>
        <v>83.08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166451</v>
      </c>
      <c r="G31" s="218">
        <f aca="true" t="shared" si="2" ref="G31:G39">F31-E31</f>
        <v>166451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>
        <v>113544000</v>
      </c>
      <c r="F33" s="217">
        <v>113544000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/>
      <c r="G35" s="218">
        <f t="shared" si="2"/>
        <v>0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113544000</v>
      </c>
      <c r="F41" s="204">
        <f>SUM(F31:F39)</f>
        <v>113710451</v>
      </c>
      <c r="G41" s="225">
        <f>F41-E41</f>
        <v>166451</v>
      </c>
      <c r="H41" s="226">
        <f>ABS(IF(E41=0,0,((G41/E41)*100)))</f>
        <v>0.15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-2371000</v>
      </c>
      <c r="F45" s="204">
        <f>F12+F27+F41+F43</f>
        <v>93535394</v>
      </c>
      <c r="G45" s="225">
        <f>F45-E45</f>
        <v>95906394</v>
      </c>
      <c r="H45" s="226">
        <f>ABS(IF(E45=0,0,((G45/E45)*100)))</f>
        <v>4044.98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6163000</v>
      </c>
      <c r="F47" s="241">
        <v>398587669</v>
      </c>
      <c r="G47" s="225">
        <f>F47-E47</f>
        <v>392424669</v>
      </c>
      <c r="H47" s="226">
        <f>ABS(IF(E47=0,0,((G47/E47)*100)))</f>
        <v>6367.43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3792000</v>
      </c>
      <c r="F49" s="204">
        <f>F45+F47</f>
        <v>492123063</v>
      </c>
      <c r="G49" s="225">
        <f>F49-E49</f>
        <v>488331063</v>
      </c>
      <c r="H49" s="226">
        <f>ABS(IF(E49=0,0,((G49/E49)*100)))</f>
        <v>12877.93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G5:H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4"/>
  <dimension ref="A1:O101"/>
  <sheetViews>
    <sheetView showGridLines="0" tabSelected="1" zoomScaleSheetLayoutView="100" workbookViewId="0" topLeftCell="A1">
      <selection activeCell="A2" sqref="A2:J2"/>
    </sheetView>
  </sheetViews>
  <sheetFormatPr defaultColWidth="9.00390625" defaultRowHeight="16.5"/>
  <cols>
    <col min="1" max="1" width="2.125" style="495" customWidth="1"/>
    <col min="2" max="2" width="2.25390625" style="496" customWidth="1"/>
    <col min="3" max="3" width="14.125" style="497" customWidth="1"/>
    <col min="4" max="4" width="0.5" style="497" customWidth="1"/>
    <col min="5" max="5" width="19.625" style="498" customWidth="1"/>
    <col min="6" max="6" width="9.375" style="498" customWidth="1"/>
    <col min="7" max="7" width="19.625" style="499" customWidth="1"/>
    <col min="8" max="8" width="9.375" style="498" customWidth="1"/>
    <col min="9" max="9" width="19.625" style="500" customWidth="1"/>
    <col min="10" max="10" width="8.5039062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1097926682</v>
      </c>
      <c r="F8" s="327">
        <f>IF(E$8&gt;0,(E8/E$8)*100,0)</f>
        <v>100</v>
      </c>
      <c r="G8" s="327">
        <f>SUM(G10,G18,G26,G37,G42,G45,G48)</f>
        <v>398619267</v>
      </c>
      <c r="H8" s="327">
        <f>IF(G$8&gt;0,(G8/G$8)*100,0)</f>
        <v>100</v>
      </c>
      <c r="I8" s="328">
        <f>E8-G8</f>
        <v>699307415</v>
      </c>
      <c r="J8" s="329">
        <f>ABS(IF(G8=0,0,((I8/G8)*100)))</f>
        <v>175.43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492220847</v>
      </c>
      <c r="F10" s="327">
        <f aca="true" t="shared" si="0" ref="F10:F16">IF(E$8&gt;0,(E10/E$8)*100,0)</f>
        <v>44.83</v>
      </c>
      <c r="G10" s="327">
        <f>SUM(G11:G16)</f>
        <v>398619267</v>
      </c>
      <c r="H10" s="327">
        <f aca="true" t="shared" si="1" ref="H10:H16">IF(G$8&gt;0,(G10/G$8)*100,0)</f>
        <v>100</v>
      </c>
      <c r="I10" s="328">
        <f aca="true" t="shared" si="2" ref="I10:I16">E10-G10</f>
        <v>93601580</v>
      </c>
      <c r="J10" s="329">
        <f aca="true" t="shared" si="3" ref="J10:J16">ABS(IF(G10=0,0,((I10/G10)*100)))</f>
        <v>23.48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492123063</v>
      </c>
      <c r="F11" s="352">
        <f t="shared" si="0"/>
        <v>44.82</v>
      </c>
      <c r="G11" s="351">
        <v>398587669</v>
      </c>
      <c r="H11" s="352">
        <f t="shared" si="1"/>
        <v>99.99</v>
      </c>
      <c r="I11" s="353">
        <f t="shared" si="2"/>
        <v>93535394</v>
      </c>
      <c r="J11" s="354">
        <f t="shared" si="3"/>
        <v>23.47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60">
        <v>97784</v>
      </c>
      <c r="F13" s="352">
        <f t="shared" si="0"/>
        <v>0.01</v>
      </c>
      <c r="G13" s="351">
        <v>31598</v>
      </c>
      <c r="H13" s="352">
        <f t="shared" si="1"/>
        <v>0.01</v>
      </c>
      <c r="I13" s="353">
        <f t="shared" si="2"/>
        <v>66186</v>
      </c>
      <c r="J13" s="354">
        <f t="shared" si="3"/>
        <v>209.46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/>
      <c r="F15" s="352">
        <f t="shared" si="0"/>
        <v>0</v>
      </c>
      <c r="G15" s="351"/>
      <c r="H15" s="352">
        <f t="shared" si="1"/>
        <v>0</v>
      </c>
      <c r="I15" s="353">
        <f t="shared" si="2"/>
        <v>0</v>
      </c>
      <c r="J15" s="354">
        <f t="shared" si="3"/>
        <v>0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/>
      <c r="F16" s="352">
        <f t="shared" si="0"/>
        <v>0</v>
      </c>
      <c r="G16" s="351"/>
      <c r="H16" s="352">
        <f t="shared" si="1"/>
        <v>0</v>
      </c>
      <c r="I16" s="353">
        <f t="shared" si="2"/>
        <v>0</v>
      </c>
      <c r="J16" s="354">
        <f t="shared" si="3"/>
        <v>0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1"/>
      <c r="C17" s="362"/>
      <c r="D17" s="350"/>
      <c r="E17" s="352"/>
      <c r="F17" s="352"/>
      <c r="G17" s="352"/>
      <c r="H17" s="352"/>
      <c r="I17" s="353"/>
      <c r="J17" s="363"/>
      <c r="K17" s="319"/>
      <c r="L17" s="364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605519835</v>
      </c>
      <c r="F18" s="327">
        <f>IF(E$8&gt;0,(E18/E$8)*100,0)</f>
        <v>55.15</v>
      </c>
      <c r="G18" s="327">
        <f>SUM(G20:G24)</f>
        <v>0</v>
      </c>
      <c r="H18" s="327">
        <f>IF(G$8&gt;0,(G18/G$8)*100,0)</f>
        <v>0</v>
      </c>
      <c r="I18" s="328">
        <f>E18-G18</f>
        <v>605519835</v>
      </c>
      <c r="J18" s="329">
        <f>ABS(IF(G18=0,0,((I18/G18)*100)))</f>
        <v>0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6" customFormat="1" ht="14.25" customHeight="1">
      <c r="A19" s="365" t="s">
        <v>222</v>
      </c>
      <c r="C19" s="367"/>
      <c r="D19" s="368"/>
      <c r="E19" s="369"/>
      <c r="F19" s="369"/>
      <c r="G19" s="369"/>
      <c r="H19" s="369"/>
      <c r="I19" s="370"/>
      <c r="J19" s="371"/>
      <c r="K19" s="372"/>
      <c r="L19" s="372" t="s">
        <v>144</v>
      </c>
      <c r="M19" s="373"/>
      <c r="N19" s="374"/>
      <c r="O19" s="375"/>
    </row>
    <row r="20" spans="1:15" s="359" customFormat="1" ht="15" customHeight="1">
      <c r="A20" s="313"/>
      <c r="B20" s="349" t="s">
        <v>145</v>
      </c>
      <c r="C20" s="376"/>
      <c r="D20" s="350"/>
      <c r="E20" s="351">
        <v>605519835</v>
      </c>
      <c r="F20" s="352">
        <f>IF(E$8&gt;0,(E20/E$8)*100,0)</f>
        <v>55.15</v>
      </c>
      <c r="G20" s="351"/>
      <c r="H20" s="352">
        <f>IF(G$8&gt;0,(G20/G$8)*100,0)</f>
        <v>0</v>
      </c>
      <c r="I20" s="353">
        <f>E20-G20</f>
        <v>605519835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6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6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6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6"/>
      <c r="D24" s="350"/>
      <c r="E24" s="351"/>
      <c r="F24" s="352">
        <f>IF(E$8&gt;0,(E24/E$8)*100,0)</f>
        <v>0</v>
      </c>
      <c r="G24" s="351"/>
      <c r="H24" s="352">
        <f>IF(G$8&gt;0,(G24/G$8)*100,0)</f>
        <v>0</v>
      </c>
      <c r="I24" s="353">
        <f>E24-G24</f>
        <v>0</v>
      </c>
      <c r="J24" s="354">
        <f>ABS(IF(G24=0,0,((I24/G24)*100)))</f>
        <v>0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1"/>
      <c r="C25" s="362"/>
      <c r="D25" s="350"/>
      <c r="E25" s="352"/>
      <c r="F25" s="352"/>
      <c r="G25" s="352"/>
      <c r="H25" s="352"/>
      <c r="I25" s="353"/>
      <c r="J25" s="363"/>
      <c r="K25" s="319"/>
      <c r="L25" s="364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0</v>
      </c>
      <c r="F26" s="327">
        <f aca="true" t="shared" si="4" ref="F26:F35">IF(E$8&gt;0,(E26/E$8)*100,0)</f>
        <v>0</v>
      </c>
      <c r="G26" s="327">
        <f>SUM(G27:G35)</f>
        <v>0</v>
      </c>
      <c r="H26" s="327">
        <f aca="true" t="shared" si="5" ref="H26:H35">IF(G$8&gt;0,(G26/G$8)*100,0)</f>
        <v>0</v>
      </c>
      <c r="I26" s="328">
        <f aca="true" t="shared" si="6" ref="I26:I35">E26-G26</f>
        <v>0</v>
      </c>
      <c r="J26" s="329">
        <f aca="true" t="shared" si="7" ref="J26:J35">ABS(IF(G26=0,0,((I26/G26)*100)))</f>
        <v>0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6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6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6"/>
      <c r="D29" s="350"/>
      <c r="E29" s="351"/>
      <c r="F29" s="352">
        <f t="shared" si="4"/>
        <v>0</v>
      </c>
      <c r="G29" s="351"/>
      <c r="H29" s="352">
        <f t="shared" si="5"/>
        <v>0</v>
      </c>
      <c r="I29" s="353">
        <f t="shared" si="6"/>
        <v>0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6"/>
      <c r="D30" s="350"/>
      <c r="E30" s="351"/>
      <c r="F30" s="352">
        <f t="shared" si="4"/>
        <v>0</v>
      </c>
      <c r="G30" s="351"/>
      <c r="H30" s="352">
        <f t="shared" si="5"/>
        <v>0</v>
      </c>
      <c r="I30" s="353">
        <f t="shared" si="6"/>
        <v>0</v>
      </c>
      <c r="J30" s="354">
        <f t="shared" si="7"/>
        <v>0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6"/>
      <c r="D31" s="350"/>
      <c r="E31" s="351"/>
      <c r="F31" s="352">
        <f t="shared" si="4"/>
        <v>0</v>
      </c>
      <c r="G31" s="351"/>
      <c r="H31" s="352">
        <f t="shared" si="5"/>
        <v>0</v>
      </c>
      <c r="I31" s="353">
        <f t="shared" si="6"/>
        <v>0</v>
      </c>
      <c r="J31" s="354">
        <f t="shared" si="7"/>
        <v>0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6"/>
      <c r="D32" s="350"/>
      <c r="E32" s="351"/>
      <c r="F32" s="352">
        <f t="shared" si="4"/>
        <v>0</v>
      </c>
      <c r="G32" s="351"/>
      <c r="H32" s="352">
        <f t="shared" si="5"/>
        <v>0</v>
      </c>
      <c r="I32" s="353">
        <f t="shared" si="6"/>
        <v>0</v>
      </c>
      <c r="J32" s="354">
        <f t="shared" si="7"/>
        <v>0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6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6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6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1"/>
      <c r="C36" s="362"/>
      <c r="D36" s="350"/>
      <c r="E36" s="352"/>
      <c r="F36" s="352"/>
      <c r="G36" s="352"/>
      <c r="H36" s="352"/>
      <c r="I36" s="353"/>
      <c r="J36" s="363"/>
      <c r="K36" s="319"/>
      <c r="L36" s="364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6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6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6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1"/>
      <c r="C41" s="362"/>
      <c r="D41" s="377"/>
      <c r="E41" s="352"/>
      <c r="F41" s="352"/>
      <c r="G41" s="352"/>
      <c r="H41" s="352"/>
      <c r="I41" s="353"/>
      <c r="J41" s="363"/>
      <c r="K41" s="319"/>
      <c r="L41" s="364"/>
      <c r="M41" s="356"/>
      <c r="N41" s="378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186000</v>
      </c>
      <c r="F42" s="327">
        <f>IF(E$8&gt;0,(E42/E$8)*100,0)</f>
        <v>0.02</v>
      </c>
      <c r="G42" s="327">
        <f>SUM(G43:G43)</f>
        <v>0</v>
      </c>
      <c r="H42" s="327">
        <f>IF(G$8&gt;0,(G42/G$8)*100,0)</f>
        <v>0</v>
      </c>
      <c r="I42" s="328">
        <f>E42-G42</f>
        <v>186000</v>
      </c>
      <c r="J42" s="329">
        <f>ABS(IF(G42=0,0,((I42/G42)*100)))</f>
        <v>0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9" customFormat="1" ht="15" customHeight="1">
      <c r="A43" s="313"/>
      <c r="B43" s="349" t="s">
        <v>175</v>
      </c>
      <c r="C43" s="349"/>
      <c r="D43" s="350"/>
      <c r="E43" s="351">
        <v>186000</v>
      </c>
      <c r="F43" s="352">
        <f>IF(E$8&gt;0,(E43/E$8)*100,0)</f>
        <v>0.02</v>
      </c>
      <c r="G43" s="351"/>
      <c r="H43" s="352">
        <f>IF(G$8&gt;0,(G43/G$8)*100,0)</f>
        <v>0</v>
      </c>
      <c r="I43" s="353">
        <f>E43-G43</f>
        <v>186000</v>
      </c>
      <c r="J43" s="354">
        <f>ABS(IF(G43=0,0,((I43/G43)*100)))</f>
        <v>0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80" customFormat="1" ht="8.25" customHeight="1">
      <c r="A44" s="313"/>
      <c r="B44" s="361"/>
      <c r="C44" s="362"/>
      <c r="D44" s="350"/>
      <c r="E44" s="352"/>
      <c r="F44" s="352"/>
      <c r="G44" s="352"/>
      <c r="H44" s="352"/>
      <c r="I44" s="353"/>
      <c r="J44" s="363"/>
      <c r="K44" s="319"/>
      <c r="L44" s="364"/>
      <c r="M44" s="356"/>
      <c r="N44" s="357"/>
      <c r="O44" s="322"/>
    </row>
    <row r="45" spans="1:15" s="381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2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5" customFormat="1" ht="8.25" customHeight="1">
      <c r="A47" s="313"/>
      <c r="B47" s="383"/>
      <c r="C47" s="362"/>
      <c r="D47" s="350"/>
      <c r="E47" s="352"/>
      <c r="F47" s="352"/>
      <c r="G47" s="352"/>
      <c r="H47" s="352"/>
      <c r="I47" s="353"/>
      <c r="J47" s="363"/>
      <c r="K47" s="319"/>
      <c r="L47" s="384"/>
      <c r="M47" s="356"/>
      <c r="N47" s="357"/>
      <c r="O47" s="322"/>
    </row>
    <row r="48" spans="1:15" s="386" customFormat="1" ht="13.5" customHeight="1">
      <c r="A48" s="344" t="s">
        <v>180</v>
      </c>
      <c r="C48" s="338"/>
      <c r="D48" s="346"/>
      <c r="E48" s="327">
        <f>SUM(E49:E52)</f>
        <v>0</v>
      </c>
      <c r="F48" s="327">
        <f>IF(E$8&gt;0,(E48/E$8)*100,0)</f>
        <v>0</v>
      </c>
      <c r="G48" s="327">
        <f>SUM(G49:G52)</f>
        <v>0</v>
      </c>
      <c r="H48" s="327">
        <f>IF(G$8&gt;0,(G48/G$8)*100,0)</f>
        <v>0</v>
      </c>
      <c r="I48" s="328">
        <f>E48-G48</f>
        <v>0</v>
      </c>
      <c r="J48" s="329">
        <f>ABS(IF(G48=0,0,((I48/G48)*100)))</f>
        <v>0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7" customFormat="1" ht="15" customHeight="1">
      <c r="A49" s="313"/>
      <c r="B49" s="349" t="s">
        <v>183</v>
      </c>
      <c r="C49" s="349"/>
      <c r="D49" s="377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2" t="s">
        <v>184</v>
      </c>
      <c r="N49" s="378"/>
      <c r="O49" s="322">
        <v>41710</v>
      </c>
    </row>
    <row r="50" spans="1:15" s="387" customFormat="1" ht="15" customHeight="1">
      <c r="A50" s="313"/>
      <c r="B50" s="349" t="s">
        <v>185</v>
      </c>
      <c r="C50" s="349"/>
      <c r="D50" s="377"/>
      <c r="E50" s="351"/>
      <c r="F50" s="352">
        <f>IF(E$8&gt;0,(E50/E$8)*100,0)</f>
        <v>0</v>
      </c>
      <c r="G50" s="351"/>
      <c r="H50" s="352">
        <f>IF(G$8&gt;0,(G50/G$8)*100,0)</f>
        <v>0</v>
      </c>
      <c r="I50" s="353">
        <f>E50-G50</f>
        <v>0</v>
      </c>
      <c r="J50" s="354">
        <f>ABS(IF(G50=0,0,((I50/G50)*100)))</f>
        <v>0</v>
      </c>
      <c r="K50" s="319"/>
      <c r="L50" s="355" t="s">
        <v>131</v>
      </c>
      <c r="M50" s="356" t="s">
        <v>185</v>
      </c>
      <c r="N50" s="378"/>
      <c r="O50" s="322">
        <v>41720</v>
      </c>
    </row>
    <row r="51" spans="1:15" s="387" customFormat="1" ht="15" customHeight="1">
      <c r="A51" s="313"/>
      <c r="B51" s="349" t="s">
        <v>186</v>
      </c>
      <c r="C51" s="349"/>
      <c r="D51" s="377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8" t="s">
        <v>134</v>
      </c>
      <c r="M51" s="362" t="s">
        <v>186</v>
      </c>
      <c r="N51" s="378"/>
      <c r="O51" s="322">
        <v>41730</v>
      </c>
    </row>
    <row r="52" spans="1:15" s="387" customFormat="1" ht="27" customHeight="1">
      <c r="A52" s="313"/>
      <c r="B52" s="389" t="s">
        <v>223</v>
      </c>
      <c r="C52" s="349"/>
      <c r="D52" s="377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8" t="s">
        <v>137</v>
      </c>
      <c r="M52" s="362" t="s">
        <v>187</v>
      </c>
      <c r="N52" s="378"/>
      <c r="O52" s="322">
        <v>41740</v>
      </c>
    </row>
    <row r="53" spans="1:15" s="390" customFormat="1" ht="7.5" customHeight="1">
      <c r="A53" s="313"/>
      <c r="B53" s="383"/>
      <c r="C53" s="362"/>
      <c r="D53" s="377"/>
      <c r="E53" s="352"/>
      <c r="F53" s="352"/>
      <c r="G53" s="352"/>
      <c r="H53" s="352"/>
      <c r="I53" s="353"/>
      <c r="J53" s="363"/>
      <c r="K53" s="319"/>
      <c r="L53" s="384"/>
      <c r="M53" s="356"/>
      <c r="N53" s="378"/>
      <c r="O53" s="358"/>
    </row>
    <row r="54" spans="1:15" s="402" customFormat="1" ht="39" customHeight="1" thickBot="1">
      <c r="A54" s="391" t="s">
        <v>188</v>
      </c>
      <c r="B54" s="392"/>
      <c r="C54" s="392"/>
      <c r="D54" s="393"/>
      <c r="E54" s="394">
        <f>E8</f>
        <v>1097926682</v>
      </c>
      <c r="F54" s="394">
        <f>IF(E$8&gt;0,(E54/E$8)*100,0)</f>
        <v>100</v>
      </c>
      <c r="G54" s="394">
        <f>G8</f>
        <v>398619267</v>
      </c>
      <c r="H54" s="394">
        <f>IF(G$8&gt;0,(G54/G$8)*100,0)</f>
        <v>100</v>
      </c>
      <c r="I54" s="395">
        <f>E54-G54</f>
        <v>699307415</v>
      </c>
      <c r="J54" s="396">
        <f>ABS(IF(G54=0,0,((I54/G54)*100)))</f>
        <v>175.43</v>
      </c>
      <c r="K54" s="397"/>
      <c r="L54" s="398" t="s">
        <v>189</v>
      </c>
      <c r="M54" s="399"/>
      <c r="N54" s="400"/>
      <c r="O54" s="401">
        <v>42000</v>
      </c>
    </row>
    <row r="55" spans="1:15" s="406" customFormat="1" ht="24" customHeight="1">
      <c r="A55" s="403"/>
      <c r="B55" s="403"/>
      <c r="C55" s="403"/>
      <c r="D55" s="403"/>
      <c r="E55" s="403"/>
      <c r="F55" s="403"/>
      <c r="G55" s="403"/>
      <c r="H55" s="403"/>
      <c r="I55" s="403"/>
      <c r="J55" s="403"/>
      <c r="K55" s="404"/>
      <c r="L55" s="404"/>
      <c r="M55" s="404"/>
      <c r="N55" s="404"/>
      <c r="O55" s="405"/>
    </row>
    <row r="56" spans="1:15" s="264" customFormat="1" ht="18" customHeight="1">
      <c r="A56" s="407" t="s">
        <v>190</v>
      </c>
      <c r="D56" s="265"/>
      <c r="E56" s="266"/>
      <c r="F56" s="266"/>
      <c r="G56" s="266"/>
      <c r="H56" s="266"/>
      <c r="I56" s="267"/>
      <c r="J56" s="408"/>
      <c r="K56" s="269" t="s">
        <v>190</v>
      </c>
      <c r="L56" s="270"/>
      <c r="M56" s="270"/>
      <c r="N56" s="271"/>
      <c r="O56" s="409"/>
    </row>
    <row r="57" spans="1:15" s="420" customFormat="1" ht="36" customHeight="1">
      <c r="A57" s="410" t="s">
        <v>224</v>
      </c>
      <c r="B57" s="285"/>
      <c r="C57" s="411"/>
      <c r="D57" s="287"/>
      <c r="E57" s="412"/>
      <c r="F57" s="412"/>
      <c r="G57" s="412"/>
      <c r="H57" s="412"/>
      <c r="I57" s="413"/>
      <c r="J57" s="414"/>
      <c r="K57" s="415"/>
      <c r="L57" s="416"/>
      <c r="M57" s="417"/>
      <c r="N57" s="418"/>
      <c r="O57" s="419"/>
    </row>
    <row r="58" spans="1:15" s="277" customFormat="1" ht="18" customHeight="1">
      <c r="A58" s="421"/>
      <c r="C58" s="278"/>
      <c r="D58" s="279"/>
      <c r="E58" s="280"/>
      <c r="F58" s="280"/>
      <c r="G58" s="280"/>
      <c r="H58" s="280"/>
      <c r="I58" s="281"/>
      <c r="J58" s="422"/>
      <c r="K58" s="423"/>
      <c r="L58" s="424"/>
      <c r="M58" s="425"/>
      <c r="N58" s="426"/>
      <c r="O58" s="427"/>
    </row>
    <row r="59" spans="1:15" s="286" customFormat="1" ht="32.25" customHeight="1" thickBot="1">
      <c r="A59" s="428" t="s">
        <v>225</v>
      </c>
      <c r="B59" s="285"/>
      <c r="D59" s="287"/>
      <c r="E59" s="288"/>
      <c r="F59" s="288"/>
      <c r="G59" s="288"/>
      <c r="H59" s="288"/>
      <c r="I59" s="289"/>
      <c r="J59" s="429" t="s">
        <v>226</v>
      </c>
      <c r="K59" s="430"/>
      <c r="L59" s="416"/>
      <c r="M59" s="431"/>
      <c r="N59" s="418"/>
      <c r="O59" s="432"/>
    </row>
    <row r="60" spans="1:15" s="303" customFormat="1" ht="28.5" customHeight="1">
      <c r="A60" s="293" t="s">
        <v>217</v>
      </c>
      <c r="B60" s="293"/>
      <c r="C60" s="293"/>
      <c r="D60" s="433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4" t="s">
        <v>3</v>
      </c>
      <c r="K61" s="309"/>
      <c r="L61" s="310" t="s">
        <v>122</v>
      </c>
      <c r="M61" s="310"/>
      <c r="N61" s="311"/>
      <c r="O61" s="435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6" t="s">
        <v>191</v>
      </c>
      <c r="C63" s="437"/>
      <c r="D63" s="438"/>
      <c r="E63" s="327">
        <f>E65+E71+E75+E79</f>
        <v>166451</v>
      </c>
      <c r="F63" s="327">
        <f>IF(E$100&gt;0,(E63/E$100)*100,0)</f>
        <v>0.02</v>
      </c>
      <c r="G63" s="327">
        <f>G65+G71+G75+G79</f>
        <v>0</v>
      </c>
      <c r="H63" s="327">
        <f>IF(G$100&gt;0,(G63/G$100)*100,0)</f>
        <v>0</v>
      </c>
      <c r="I63" s="328">
        <f>E63-G63</f>
        <v>166451</v>
      </c>
      <c r="J63" s="329">
        <f>ABS(IF(G63=0,0,((I63/G63)*100)))</f>
        <v>0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9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2" customFormat="1" ht="17.25" customHeight="1">
      <c r="A65" s="440" t="s">
        <v>193</v>
      </c>
      <c r="B65" s="441"/>
      <c r="C65" s="442"/>
      <c r="D65" s="443"/>
      <c r="E65" s="444">
        <f>SUM(E66:E69)</f>
        <v>0</v>
      </c>
      <c r="F65" s="444">
        <f>IF(E$100&gt;0,(E65/E$100)*100,0)</f>
        <v>0</v>
      </c>
      <c r="G65" s="444">
        <f>SUM(G66:G69)</f>
        <v>0</v>
      </c>
      <c r="H65" s="444">
        <f>IF(G$100&gt;0,(G65/G$100)*100,0)</f>
        <v>0</v>
      </c>
      <c r="I65" s="445">
        <f>E65-G65</f>
        <v>0</v>
      </c>
      <c r="J65" s="446">
        <f>ABS(IF(G65=0,0,((I65/G65)*100)))</f>
        <v>0</v>
      </c>
      <c r="K65" s="447" t="s">
        <v>127</v>
      </c>
      <c r="L65" s="447" t="s">
        <v>194</v>
      </c>
      <c r="M65" s="448"/>
      <c r="N65" s="449"/>
      <c r="O65" s="401">
        <v>43100</v>
      </c>
    </row>
    <row r="66" spans="1:15" s="390" customFormat="1" ht="21" customHeight="1">
      <c r="A66" s="313"/>
      <c r="B66" s="349" t="s">
        <v>195</v>
      </c>
      <c r="C66" s="349"/>
      <c r="D66" s="450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1" t="s">
        <v>195</v>
      </c>
      <c r="N66" s="452"/>
      <c r="O66" s="358">
        <v>43110</v>
      </c>
    </row>
    <row r="67" spans="1:15" s="390" customFormat="1" ht="21" customHeight="1">
      <c r="A67" s="313"/>
      <c r="B67" s="349" t="s">
        <v>196</v>
      </c>
      <c r="C67" s="349"/>
      <c r="D67" s="450"/>
      <c r="E67" s="351"/>
      <c r="F67" s="352">
        <f>IF(E$100&gt;0,(E67/E$100)*100,0)</f>
        <v>0</v>
      </c>
      <c r="G67" s="351"/>
      <c r="H67" s="352">
        <f>IF(G$100&gt;0,(G67/G$100)*100,0)</f>
        <v>0</v>
      </c>
      <c r="I67" s="353">
        <f>E67-G67</f>
        <v>0</v>
      </c>
      <c r="J67" s="354">
        <f>ABS(IF(G67=0,0,((I67/G67)*100)))</f>
        <v>0</v>
      </c>
      <c r="K67" s="319"/>
      <c r="L67" s="355" t="s">
        <v>131</v>
      </c>
      <c r="M67" s="453" t="s">
        <v>196</v>
      </c>
      <c r="N67" s="452"/>
      <c r="O67" s="358">
        <v>43120</v>
      </c>
    </row>
    <row r="68" spans="1:15" s="390" customFormat="1" ht="21" customHeight="1">
      <c r="A68" s="313"/>
      <c r="B68" s="349" t="s">
        <v>197</v>
      </c>
      <c r="C68" s="349"/>
      <c r="D68" s="450"/>
      <c r="E68" s="351"/>
      <c r="F68" s="352">
        <f>IF(E$100&gt;0,(E68/E$100)*100,0)</f>
        <v>0</v>
      </c>
      <c r="G68" s="351"/>
      <c r="H68" s="352">
        <f>IF(G$100&gt;0,(G68/G$100)*100,0)</f>
        <v>0</v>
      </c>
      <c r="I68" s="353">
        <f>E68-G68</f>
        <v>0</v>
      </c>
      <c r="J68" s="354">
        <f>ABS(IF(G68=0,0,((I68/G68)*100)))</f>
        <v>0</v>
      </c>
      <c r="K68" s="319"/>
      <c r="L68" s="355" t="s">
        <v>134</v>
      </c>
      <c r="M68" s="356" t="s">
        <v>197</v>
      </c>
      <c r="N68" s="452"/>
      <c r="O68" s="358">
        <v>43130</v>
      </c>
    </row>
    <row r="69" spans="1:15" s="390" customFormat="1" ht="21" customHeight="1">
      <c r="A69" s="313"/>
      <c r="B69" s="349" t="s">
        <v>227</v>
      </c>
      <c r="C69" s="349"/>
      <c r="D69" s="450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2"/>
      <c r="O69" s="358"/>
    </row>
    <row r="70" spans="1:15" s="390" customFormat="1" ht="4.5" customHeight="1">
      <c r="A70" s="313"/>
      <c r="B70" s="361"/>
      <c r="C70" s="362"/>
      <c r="D70" s="454"/>
      <c r="E70" s="352"/>
      <c r="F70" s="352"/>
      <c r="G70" s="352"/>
      <c r="H70" s="352"/>
      <c r="I70" s="353"/>
      <c r="J70" s="363"/>
      <c r="K70" s="319"/>
      <c r="L70" s="364"/>
      <c r="M70" s="356"/>
      <c r="N70" s="378"/>
      <c r="O70" s="358"/>
    </row>
    <row r="71" spans="1:15" s="402" customFormat="1" ht="17.25" customHeight="1">
      <c r="A71" s="440" t="s">
        <v>198</v>
      </c>
      <c r="B71" s="441"/>
      <c r="C71" s="442"/>
      <c r="D71" s="443"/>
      <c r="E71" s="444">
        <f>SUM(E72:E73)</f>
        <v>0</v>
      </c>
      <c r="F71" s="444">
        <f>IF(E$100&gt;0,(E71/E$100)*100,0)</f>
        <v>0</v>
      </c>
      <c r="G71" s="444">
        <f>SUM(G72:G73)</f>
        <v>0</v>
      </c>
      <c r="H71" s="444">
        <f>IF(G$100&gt;0,(G71/G$100)*100,0)</f>
        <v>0</v>
      </c>
      <c r="I71" s="445">
        <f>E71-G71</f>
        <v>0</v>
      </c>
      <c r="J71" s="446">
        <f>ABS(IF(G71=0,0,((I71/G71)*100)))</f>
        <v>0</v>
      </c>
      <c r="K71" s="447" t="s">
        <v>143</v>
      </c>
      <c r="L71" s="447" t="s">
        <v>199</v>
      </c>
      <c r="M71" s="448"/>
      <c r="N71" s="449"/>
      <c r="O71" s="401">
        <v>43200</v>
      </c>
    </row>
    <row r="72" spans="1:15" s="390" customFormat="1" ht="21" customHeight="1">
      <c r="A72" s="313"/>
      <c r="B72" s="349" t="s">
        <v>200</v>
      </c>
      <c r="C72" s="349"/>
      <c r="D72" s="450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3" t="s">
        <v>200</v>
      </c>
      <c r="N72" s="452"/>
      <c r="O72" s="358">
        <v>43210</v>
      </c>
    </row>
    <row r="73" spans="1:15" s="390" customFormat="1" ht="21" customHeight="1">
      <c r="A73" s="313"/>
      <c r="B73" s="349" t="s">
        <v>228</v>
      </c>
      <c r="C73" s="349"/>
      <c r="D73" s="450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3"/>
      <c r="N73" s="452"/>
      <c r="O73" s="358"/>
    </row>
    <row r="74" spans="1:15" s="390" customFormat="1" ht="4.5" customHeight="1">
      <c r="A74" s="313"/>
      <c r="B74" s="361"/>
      <c r="C74" s="362"/>
      <c r="D74" s="454"/>
      <c r="E74" s="352"/>
      <c r="F74" s="352"/>
      <c r="G74" s="352"/>
      <c r="H74" s="352"/>
      <c r="I74" s="353"/>
      <c r="J74" s="363"/>
      <c r="K74" s="319"/>
      <c r="L74" s="364"/>
      <c r="M74" s="356"/>
      <c r="N74" s="378"/>
      <c r="O74" s="358"/>
    </row>
    <row r="75" spans="1:15" s="402" customFormat="1" ht="17.25" customHeight="1">
      <c r="A75" s="440" t="s">
        <v>229</v>
      </c>
      <c r="B75" s="441"/>
      <c r="C75" s="442"/>
      <c r="D75" s="443"/>
      <c r="E75" s="444">
        <f>SUM(E76:E77)</f>
        <v>166451</v>
      </c>
      <c r="F75" s="444">
        <f>IF(E$100&gt;0,(E75/E$100)*100,0)</f>
        <v>0.02</v>
      </c>
      <c r="G75" s="444">
        <f>SUM(G76:G77)</f>
        <v>0</v>
      </c>
      <c r="H75" s="444">
        <f>IF(G$100&gt;0,(G75/G$100)*100,0)</f>
        <v>0</v>
      </c>
      <c r="I75" s="445">
        <f>E75-G75</f>
        <v>166451</v>
      </c>
      <c r="J75" s="446">
        <f>ABS(IF(G75=0,0,((I75/G75)*100)))</f>
        <v>0</v>
      </c>
      <c r="K75" s="447" t="s">
        <v>151</v>
      </c>
      <c r="L75" s="447" t="s">
        <v>201</v>
      </c>
      <c r="M75" s="448"/>
      <c r="N75" s="449"/>
      <c r="O75" s="401">
        <v>43300</v>
      </c>
    </row>
    <row r="76" spans="1:15" s="390" customFormat="1" ht="21" customHeight="1">
      <c r="A76" s="313"/>
      <c r="B76" s="349" t="s">
        <v>230</v>
      </c>
      <c r="C76" s="349"/>
      <c r="D76" s="450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3" t="s">
        <v>202</v>
      </c>
      <c r="N76" s="452"/>
      <c r="O76" s="358">
        <v>43310</v>
      </c>
    </row>
    <row r="77" spans="1:15" s="390" customFormat="1" ht="21" customHeight="1">
      <c r="A77" s="313"/>
      <c r="B77" s="349" t="s">
        <v>231</v>
      </c>
      <c r="C77" s="349"/>
      <c r="D77" s="450"/>
      <c r="E77" s="351">
        <v>166451</v>
      </c>
      <c r="F77" s="352">
        <f>IF(E$100&gt;0,(E77/E$100)*100,0)</f>
        <v>0.02</v>
      </c>
      <c r="G77" s="351"/>
      <c r="H77" s="352">
        <f>IF(G$100&gt;0,(G77/G$100)*100,0)</f>
        <v>0</v>
      </c>
      <c r="I77" s="353">
        <f>E77-G77</f>
        <v>166451</v>
      </c>
      <c r="J77" s="354">
        <f>ABS(IF(G77=0,0,((I77/G77)*100)))</f>
        <v>0</v>
      </c>
      <c r="K77" s="319"/>
      <c r="L77" s="355"/>
      <c r="M77" s="453"/>
      <c r="N77" s="452"/>
      <c r="O77" s="358"/>
    </row>
    <row r="78" spans="1:15" s="390" customFormat="1" ht="4.5" customHeight="1">
      <c r="A78" s="313"/>
      <c r="B78" s="455"/>
      <c r="C78" s="455"/>
      <c r="D78" s="450"/>
      <c r="E78" s="352"/>
      <c r="F78" s="352"/>
      <c r="G78" s="352"/>
      <c r="H78" s="352"/>
      <c r="I78" s="353"/>
      <c r="J78" s="354"/>
      <c r="K78" s="319"/>
      <c r="L78" s="355"/>
      <c r="M78" s="453"/>
      <c r="N78" s="452"/>
      <c r="O78" s="358"/>
    </row>
    <row r="79" spans="1:15" s="463" customFormat="1" ht="17.25" customHeight="1">
      <c r="A79" s="440" t="s">
        <v>232</v>
      </c>
      <c r="B79" s="456"/>
      <c r="C79" s="456"/>
      <c r="D79" s="457"/>
      <c r="E79" s="444">
        <f>SUM(E80)</f>
        <v>0</v>
      </c>
      <c r="F79" s="444">
        <f>IF(E$100&gt;0,(E79/E$100)*100,0)</f>
        <v>0</v>
      </c>
      <c r="G79" s="444">
        <f>SUM(G80)</f>
        <v>0</v>
      </c>
      <c r="H79" s="444">
        <f>IF(G$100&gt;0,(G79/G$100)*100,0)</f>
        <v>0</v>
      </c>
      <c r="I79" s="445">
        <f>E79-G79</f>
        <v>0</v>
      </c>
      <c r="J79" s="446">
        <f>ABS(IF(G79=0,0,((I79/G79)*100)))</f>
        <v>0</v>
      </c>
      <c r="K79" s="458"/>
      <c r="L79" s="459"/>
      <c r="M79" s="460"/>
      <c r="N79" s="461"/>
      <c r="O79" s="462"/>
    </row>
    <row r="80" spans="1:15" s="390" customFormat="1" ht="21" customHeight="1">
      <c r="A80" s="313"/>
      <c r="B80" s="349" t="s">
        <v>233</v>
      </c>
      <c r="C80" s="349"/>
      <c r="D80" s="450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3"/>
      <c r="N80" s="452"/>
      <c r="O80" s="358"/>
    </row>
    <row r="81" spans="1:15" s="390" customFormat="1" ht="21" customHeight="1">
      <c r="A81" s="313"/>
      <c r="B81" s="361"/>
      <c r="C81" s="362"/>
      <c r="D81" s="454"/>
      <c r="E81" s="352"/>
      <c r="F81" s="352"/>
      <c r="G81" s="352"/>
      <c r="H81" s="352"/>
      <c r="I81" s="353"/>
      <c r="J81" s="363"/>
      <c r="K81" s="319"/>
      <c r="L81" s="364"/>
      <c r="M81" s="356"/>
      <c r="N81" s="378"/>
      <c r="O81" s="358"/>
    </row>
    <row r="82" spans="1:15" s="335" customFormat="1" ht="21" customHeight="1">
      <c r="A82" s="464"/>
      <c r="B82" s="436" t="s">
        <v>203</v>
      </c>
      <c r="C82" s="465"/>
      <c r="D82" s="466"/>
      <c r="E82" s="327">
        <f>SUM(E84,E87,E91,E95)</f>
        <v>1097760231</v>
      </c>
      <c r="F82" s="327">
        <f>IF(E$100&gt;0,(E82/E$100)*100,0)</f>
        <v>99.98</v>
      </c>
      <c r="G82" s="327">
        <f>SUM(G84,G87,G91,G95)</f>
        <v>398619267</v>
      </c>
      <c r="H82" s="327">
        <f>IF(G$100&gt;0,(G82/G$100)*100,0)</f>
        <v>100</v>
      </c>
      <c r="I82" s="328">
        <f>E82-G82</f>
        <v>699140964</v>
      </c>
      <c r="J82" s="329">
        <f>ABS(IF(G82=0,0,((I82/G82)*100)))</f>
        <v>175.39</v>
      </c>
      <c r="K82" s="330"/>
      <c r="L82" s="331" t="s">
        <v>204</v>
      </c>
      <c r="M82" s="467"/>
      <c r="N82" s="468"/>
      <c r="O82" s="334">
        <v>44000</v>
      </c>
    </row>
    <row r="83" spans="1:15" s="390" customFormat="1" ht="4.5" customHeight="1">
      <c r="A83" s="313"/>
      <c r="B83" s="361"/>
      <c r="C83" s="362"/>
      <c r="D83" s="454"/>
      <c r="E83" s="352"/>
      <c r="F83" s="352"/>
      <c r="G83" s="352"/>
      <c r="H83" s="352"/>
      <c r="I83" s="353"/>
      <c r="J83" s="363"/>
      <c r="K83" s="319"/>
      <c r="L83" s="364"/>
      <c r="M83" s="356"/>
      <c r="N83" s="378"/>
      <c r="O83" s="358"/>
    </row>
    <row r="84" spans="1:15" s="402" customFormat="1" ht="17.25" customHeight="1">
      <c r="A84" s="440" t="s">
        <v>205</v>
      </c>
      <c r="B84" s="441"/>
      <c r="C84" s="469"/>
      <c r="D84" s="470"/>
      <c r="E84" s="444">
        <f>SUM(E85)</f>
        <v>1099999915</v>
      </c>
      <c r="F84" s="444">
        <f>IF(E$100&gt;0,(E84/E$100)*100,0)</f>
        <v>100.19</v>
      </c>
      <c r="G84" s="444">
        <f>SUM(G85)</f>
        <v>400000000</v>
      </c>
      <c r="H84" s="444">
        <f>IF(G$100&gt;0,(G84/G$100)*100,0)</f>
        <v>100.35</v>
      </c>
      <c r="I84" s="445">
        <f>E84-G84</f>
        <v>699999915</v>
      </c>
      <c r="J84" s="446">
        <f>ABS(IF(G84=0,0,((I84/G84)*100)))</f>
        <v>175</v>
      </c>
      <c r="K84" s="447" t="s">
        <v>127</v>
      </c>
      <c r="L84" s="447" t="s">
        <v>206</v>
      </c>
      <c r="M84" s="471"/>
      <c r="N84" s="472"/>
      <c r="O84" s="401">
        <v>44100</v>
      </c>
    </row>
    <row r="85" spans="1:15" s="390" customFormat="1" ht="21" customHeight="1">
      <c r="A85" s="313"/>
      <c r="B85" s="349" t="s">
        <v>207</v>
      </c>
      <c r="C85" s="349"/>
      <c r="D85" s="473"/>
      <c r="E85" s="351">
        <v>1099999915</v>
      </c>
      <c r="F85" s="352">
        <f>IF(E$100&gt;0,(E85/E$100)*100,0)</f>
        <v>100.19</v>
      </c>
      <c r="G85" s="351">
        <v>400000000</v>
      </c>
      <c r="H85" s="352">
        <f>IF(G$100&gt;0,(G85/G$100)*100,0)</f>
        <v>100.35</v>
      </c>
      <c r="I85" s="353">
        <f>E85-G85</f>
        <v>699999915</v>
      </c>
      <c r="J85" s="354">
        <f>ABS(IF(G85=0,0,((I85/G85)*100)))</f>
        <v>175</v>
      </c>
      <c r="K85" s="319"/>
      <c r="L85" s="355" t="s">
        <v>130</v>
      </c>
      <c r="M85" s="356" t="s">
        <v>207</v>
      </c>
      <c r="N85" s="474"/>
      <c r="O85" s="358">
        <v>44110</v>
      </c>
    </row>
    <row r="86" spans="1:15" s="390" customFormat="1" ht="4.5" customHeight="1">
      <c r="A86" s="313"/>
      <c r="B86" s="361"/>
      <c r="C86" s="362"/>
      <c r="D86" s="454"/>
      <c r="E86" s="352"/>
      <c r="F86" s="352"/>
      <c r="G86" s="352"/>
      <c r="H86" s="352"/>
      <c r="I86" s="353"/>
      <c r="J86" s="363"/>
      <c r="K86" s="319"/>
      <c r="L86" s="364"/>
      <c r="M86" s="356"/>
      <c r="N86" s="378"/>
      <c r="O86" s="358"/>
    </row>
    <row r="87" spans="1:15" s="402" customFormat="1" ht="17.25" customHeight="1">
      <c r="A87" s="440" t="s">
        <v>208</v>
      </c>
      <c r="B87" s="441"/>
      <c r="C87" s="475"/>
      <c r="D87" s="443"/>
      <c r="E87" s="444">
        <f>SUM(E88:E89)</f>
        <v>0</v>
      </c>
      <c r="F87" s="444">
        <f>IF(E$100&gt;0,(E87/E$100)*100,0)</f>
        <v>0</v>
      </c>
      <c r="G87" s="444">
        <f>SUM(G88:G89)</f>
        <v>0</v>
      </c>
      <c r="H87" s="444">
        <f>IF(G$100&gt;0,(G87/G$100)*100,0)</f>
        <v>0</v>
      </c>
      <c r="I87" s="445">
        <f>E87-G87</f>
        <v>0</v>
      </c>
      <c r="J87" s="446">
        <f>ABS(IF(G87=0,0,((I87/G87)*100)))</f>
        <v>0</v>
      </c>
      <c r="K87" s="447" t="s">
        <v>143</v>
      </c>
      <c r="L87" s="447" t="s">
        <v>209</v>
      </c>
      <c r="M87" s="448"/>
      <c r="N87" s="449"/>
      <c r="O87" s="401">
        <v>44200</v>
      </c>
    </row>
    <row r="88" spans="1:15" s="390" customFormat="1" ht="21" customHeight="1">
      <c r="A88" s="313"/>
      <c r="B88" s="349" t="s">
        <v>210</v>
      </c>
      <c r="C88" s="349"/>
      <c r="D88" s="450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2"/>
      <c r="O88" s="358">
        <v>44210</v>
      </c>
    </row>
    <row r="89" spans="1:15" s="390" customFormat="1" ht="21" customHeight="1">
      <c r="A89" s="313"/>
      <c r="B89" s="349" t="s">
        <v>211</v>
      </c>
      <c r="C89" s="349"/>
      <c r="D89" s="450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2"/>
      <c r="O89" s="358">
        <v>44220</v>
      </c>
    </row>
    <row r="90" spans="1:15" s="390" customFormat="1" ht="4.5" customHeight="1">
      <c r="A90" s="313"/>
      <c r="B90" s="361"/>
      <c r="C90" s="362"/>
      <c r="D90" s="454"/>
      <c r="E90" s="352"/>
      <c r="F90" s="352"/>
      <c r="G90" s="352"/>
      <c r="H90" s="352"/>
      <c r="I90" s="353"/>
      <c r="J90" s="363"/>
      <c r="K90" s="319"/>
      <c r="L90" s="364"/>
      <c r="M90" s="356"/>
      <c r="N90" s="378"/>
      <c r="O90" s="358"/>
    </row>
    <row r="91" spans="1:15" s="402" customFormat="1" ht="17.25" customHeight="1">
      <c r="A91" s="440" t="s">
        <v>234</v>
      </c>
      <c r="B91" s="441"/>
      <c r="C91" s="442"/>
      <c r="D91" s="443"/>
      <c r="E91" s="444">
        <f>E92+E93</f>
        <v>-2239684</v>
      </c>
      <c r="F91" s="444">
        <f>IF(E$100&gt;0,(E91/E$100)*100,0)</f>
        <v>-0.2</v>
      </c>
      <c r="G91" s="444">
        <f>G92+G93</f>
        <v>-1380733</v>
      </c>
      <c r="H91" s="444">
        <f>IF(G$100&gt;0,(G91/G$100)*100,0)</f>
        <v>-0.35</v>
      </c>
      <c r="I91" s="445">
        <f>E91-G91</f>
        <v>-858951</v>
      </c>
      <c r="J91" s="340">
        <f>ABS(IF(G91=0,0,((I91/G91)*100)))</f>
        <v>62.21</v>
      </c>
      <c r="K91" s="447" t="s">
        <v>151</v>
      </c>
      <c r="L91" s="447" t="s">
        <v>235</v>
      </c>
      <c r="M91" s="448"/>
      <c r="N91" s="449"/>
      <c r="O91" s="401">
        <v>44300</v>
      </c>
    </row>
    <row r="92" spans="1:15" s="390" customFormat="1" ht="21" customHeight="1">
      <c r="A92" s="361"/>
      <c r="B92" s="349" t="s">
        <v>212</v>
      </c>
      <c r="C92" s="349"/>
      <c r="D92" s="450"/>
      <c r="E92" s="351"/>
      <c r="F92" s="352">
        <f>IF(E$100&gt;0,(E92/E$100)*100,0)</f>
        <v>0</v>
      </c>
      <c r="G92" s="351"/>
      <c r="H92" s="352">
        <f>IF(G$100&gt;0,(G92/G$100)*100,0)</f>
        <v>0</v>
      </c>
      <c r="I92" s="353">
        <f>E92-G92</f>
        <v>0</v>
      </c>
      <c r="J92" s="354">
        <f>ABS(IF(G92=0,0,((I92/G92)*100)))</f>
        <v>0</v>
      </c>
      <c r="K92" s="364"/>
      <c r="L92" s="355" t="s">
        <v>130</v>
      </c>
      <c r="M92" s="356" t="s">
        <v>212</v>
      </c>
      <c r="N92" s="452"/>
      <c r="O92" s="358">
        <v>44310</v>
      </c>
    </row>
    <row r="93" spans="1:15" s="390" customFormat="1" ht="21" customHeight="1">
      <c r="A93" s="361"/>
      <c r="B93" s="349" t="s">
        <v>236</v>
      </c>
      <c r="C93" s="349"/>
      <c r="D93" s="450"/>
      <c r="E93" s="351">
        <v>-2239684</v>
      </c>
      <c r="F93" s="352">
        <f>IF(E$100&gt;0,(E93/E$100)*100,0)</f>
        <v>-0.2</v>
      </c>
      <c r="G93" s="351">
        <v>-1380733</v>
      </c>
      <c r="H93" s="352">
        <f>IF(G$100&gt;0,(G93/G$100)*100,0)</f>
        <v>-0.35</v>
      </c>
      <c r="I93" s="353">
        <f>E93-G93</f>
        <v>-858951</v>
      </c>
      <c r="J93" s="354">
        <f>ABS(IF(G93=0,0,((I93/G93)*100)))</f>
        <v>62.21</v>
      </c>
      <c r="K93" s="364"/>
      <c r="L93" s="355" t="s">
        <v>131</v>
      </c>
      <c r="M93" s="356" t="s">
        <v>213</v>
      </c>
      <c r="N93" s="452"/>
      <c r="O93" s="358">
        <v>44320</v>
      </c>
    </row>
    <row r="94" spans="1:15" s="390" customFormat="1" ht="4.5" customHeight="1">
      <c r="A94" s="313"/>
      <c r="B94" s="361"/>
      <c r="C94" s="362"/>
      <c r="D94" s="454"/>
      <c r="E94" s="352"/>
      <c r="F94" s="352"/>
      <c r="G94" s="352"/>
      <c r="H94" s="352"/>
      <c r="I94" s="353"/>
      <c r="J94" s="363"/>
      <c r="K94" s="319"/>
      <c r="L94" s="364"/>
      <c r="M94" s="356"/>
      <c r="N94" s="378"/>
      <c r="O94" s="358"/>
    </row>
    <row r="95" spans="1:15" s="402" customFormat="1" ht="17.25" customHeight="1">
      <c r="A95" s="440" t="s">
        <v>237</v>
      </c>
      <c r="B95" s="476"/>
      <c r="C95" s="442"/>
      <c r="D95" s="443"/>
      <c r="E95" s="444">
        <f>SUM(E96:E99)</f>
        <v>0</v>
      </c>
      <c r="F95" s="444">
        <f aca="true" t="shared" si="8" ref="F95:F100">IF(E$100&gt;0,(E95/E$100)*100,0)</f>
        <v>0</v>
      </c>
      <c r="G95" s="444">
        <f>SUM(G96:G99)</f>
        <v>0</v>
      </c>
      <c r="H95" s="444">
        <f aca="true" t="shared" si="9" ref="H95:H100">IF(G$100&gt;0,(G95/G$100)*100,0)</f>
        <v>0</v>
      </c>
      <c r="I95" s="445">
        <f aca="true" t="shared" si="10" ref="I95:I100">E95-G95</f>
        <v>0</v>
      </c>
      <c r="J95" s="446">
        <f aca="true" t="shared" si="11" ref="J95:J100">ABS(IF(G95=0,0,((I95/G95)*100)))</f>
        <v>0</v>
      </c>
      <c r="K95" s="447"/>
      <c r="L95" s="447"/>
      <c r="M95" s="448"/>
      <c r="N95" s="449"/>
      <c r="O95" s="401"/>
    </row>
    <row r="96" spans="1:15" s="390" customFormat="1" ht="30" customHeight="1">
      <c r="A96" s="361"/>
      <c r="B96" s="389" t="s">
        <v>238</v>
      </c>
      <c r="C96" s="349"/>
      <c r="D96" s="450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7"/>
      <c r="L96" s="478"/>
      <c r="M96" s="453"/>
      <c r="N96" s="452"/>
      <c r="O96" s="358"/>
    </row>
    <row r="97" spans="1:15" s="390" customFormat="1" ht="21" customHeight="1">
      <c r="A97" s="361"/>
      <c r="B97" s="349" t="s">
        <v>214</v>
      </c>
      <c r="C97" s="349"/>
      <c r="D97" s="450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7"/>
      <c r="L97" s="478"/>
      <c r="M97" s="453"/>
      <c r="N97" s="452"/>
      <c r="O97" s="358"/>
    </row>
    <row r="98" spans="1:15" s="390" customFormat="1" ht="30" customHeight="1">
      <c r="A98" s="361"/>
      <c r="B98" s="349" t="s">
        <v>239</v>
      </c>
      <c r="C98" s="349"/>
      <c r="D98" s="450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7"/>
      <c r="L98" s="478"/>
      <c r="M98" s="453"/>
      <c r="N98" s="452"/>
      <c r="O98" s="358"/>
    </row>
    <row r="99" spans="1:15" s="390" customFormat="1" ht="21" customHeight="1">
      <c r="A99" s="361"/>
      <c r="B99" s="349" t="s">
        <v>240</v>
      </c>
      <c r="C99" s="349"/>
      <c r="D99" s="450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7"/>
      <c r="L99" s="478"/>
      <c r="M99" s="453"/>
      <c r="N99" s="452"/>
      <c r="O99" s="358"/>
    </row>
    <row r="100" spans="1:15" s="402" customFormat="1" ht="48.75" customHeight="1" thickBot="1">
      <c r="A100" s="479"/>
      <c r="B100" s="480" t="s">
        <v>241</v>
      </c>
      <c r="C100" s="481"/>
      <c r="D100" s="482"/>
      <c r="E100" s="483">
        <f>E63+E82</f>
        <v>1097926682</v>
      </c>
      <c r="F100" s="394">
        <f t="shared" si="8"/>
        <v>100</v>
      </c>
      <c r="G100" s="394">
        <f>G63+G82</f>
        <v>398619267</v>
      </c>
      <c r="H100" s="394">
        <f t="shared" si="9"/>
        <v>100</v>
      </c>
      <c r="I100" s="395">
        <f t="shared" si="10"/>
        <v>699307415</v>
      </c>
      <c r="J100" s="396">
        <f t="shared" si="11"/>
        <v>175.43</v>
      </c>
      <c r="K100" s="397"/>
      <c r="L100" s="398" t="s">
        <v>189</v>
      </c>
      <c r="M100" s="399"/>
      <c r="N100" s="400"/>
      <c r="O100" s="401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5">
    <mergeCell ref="B12:C12"/>
    <mergeCell ref="B13:C13"/>
    <mergeCell ref="B22:C22"/>
    <mergeCell ref="B14:C14"/>
    <mergeCell ref="B15:C15"/>
    <mergeCell ref="B16:C16"/>
    <mergeCell ref="B21:C21"/>
    <mergeCell ref="B20:C20"/>
    <mergeCell ref="A2:J2"/>
    <mergeCell ref="A5:C6"/>
    <mergeCell ref="A8:C8"/>
    <mergeCell ref="B11:C11"/>
    <mergeCell ref="I5:J5"/>
    <mergeCell ref="B40:C40"/>
    <mergeCell ref="B38:C38"/>
    <mergeCell ref="B39:C39"/>
    <mergeCell ref="B30:C30"/>
    <mergeCell ref="B33:C33"/>
    <mergeCell ref="B31:C31"/>
    <mergeCell ref="B34:C34"/>
    <mergeCell ref="B35:C35"/>
    <mergeCell ref="B23:C23"/>
    <mergeCell ref="B24:C24"/>
    <mergeCell ref="B32:C32"/>
    <mergeCell ref="B27:C27"/>
    <mergeCell ref="B28:C28"/>
    <mergeCell ref="B29:C29"/>
    <mergeCell ref="B46:C46"/>
    <mergeCell ref="B49:C49"/>
    <mergeCell ref="B43:C43"/>
    <mergeCell ref="B50:C50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9:C99"/>
    <mergeCell ref="B93:C93"/>
    <mergeCell ref="B96:C96"/>
    <mergeCell ref="B97:C97"/>
    <mergeCell ref="B98:C9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2011-04-28T09:55:11Z</dcterms:created>
  <dcterms:modified xsi:type="dcterms:W3CDTF">2011-04-28T09:55:18Z</dcterms:modified>
  <cp:category/>
  <cp:version/>
  <cp:contentType/>
  <cp:contentStatus/>
</cp:coreProperties>
</file>