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<sst xmlns="http://schemas.openxmlformats.org/spreadsheetml/2006/main" count="342" uniqueCount="244">
  <si>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</si>
  <si>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</si>
  <si>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</si>
  <si>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</si>
  <si>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</si>
  <si>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</si>
  <si>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</si>
  <si>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</si>
  <si>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</si>
  <si>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</si>
  <si>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</si>
  <si>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</si>
  <si>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</si>
  <si>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</si>
  <si>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</si>
  <si>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</si>
  <si>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</si>
  <si>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</si>
  <si>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</si>
  <si>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</si>
  <si>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</si>
  <si>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</si>
  <si>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</si>
  <si>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</si>
  <si>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</si>
  <si>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</si>
  <si>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</si>
  <si>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</si>
  <si>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</si>
  <si>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國立高級中等學校校務</t>
  </si>
  <si>
    <t>基金收支餘絀決算表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</si>
  <si>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</si>
  <si>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</si>
  <si>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</si>
  <si>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</si>
  <si>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</si>
  <si>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</si>
  <si>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</si>
  <si>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</si>
  <si>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</si>
  <si>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</si>
  <si>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</si>
  <si>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</si>
  <si>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</si>
  <si>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</si>
  <si>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</si>
  <si>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註：本表「教學成本」及「其他業務外收入」科目配合財務會計準則第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號公報「存貨之會計處理準則」規定，修正部分四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級科目，爰其法定預算數隨同重分類調整，各減列</t>
    </r>
    <r>
      <rPr>
        <sz val="10"/>
        <rFont val="Times New Roman"/>
        <family val="1"/>
      </rPr>
      <t>1,206,000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</si>
  <si>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</si>
  <si>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</si>
  <si>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</si>
  <si>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</si>
  <si>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</si>
  <si>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</si>
  <si>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</si>
  <si>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</si>
  <si>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</si>
  <si>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</si>
  <si>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</si>
  <si>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</si>
  <si>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</si>
  <si>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</si>
  <si>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</si>
  <si>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</si>
  <si>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</si>
  <si>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</si>
  <si>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</si>
  <si>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</si>
  <si>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</si>
  <si>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</si>
  <si>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</si>
  <si>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國立高級中等學校校務基金餘絀撥補決算表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</si>
  <si>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</si>
  <si>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</si>
  <si>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</si>
  <si>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</si>
  <si>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</si>
  <si>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</si>
  <si>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</si>
  <si>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</si>
  <si>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</si>
  <si>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</si>
  <si>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</si>
  <si>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</si>
  <si>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</si>
  <si>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</si>
  <si>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</si>
  <si>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</si>
  <si>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</si>
  <si>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</si>
  <si>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</si>
  <si>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</si>
  <si>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</si>
  <si>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</si>
  <si>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</si>
  <si>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</si>
  <si>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</si>
  <si>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</si>
  <si>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</si>
  <si>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國立高級中等學校校務基金現金流量決算表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</si>
  <si>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</si>
  <si>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</si>
  <si>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</si>
  <si>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</si>
  <si>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</si>
  <si>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</si>
  <si>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</si>
  <si>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</si>
  <si>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</si>
  <si>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</si>
  <si>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</si>
  <si>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</si>
  <si>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</si>
  <si>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</si>
  <si>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</si>
  <si>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</si>
  <si>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</si>
  <si>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</si>
  <si>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</si>
  <si>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</si>
  <si>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</si>
  <si>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</si>
  <si>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</si>
  <si>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</si>
  <si>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</si>
  <si>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</si>
  <si>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</si>
  <si>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</si>
  <si>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</si>
  <si>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</si>
  <si>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</si>
  <si>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</si>
  <si>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</si>
  <si>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</si>
  <si>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</si>
  <si>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</si>
  <si>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</si>
  <si>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</si>
  <si>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</si>
  <si>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</si>
  <si>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</si>
  <si>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</si>
  <si>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</si>
  <si>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</si>
  <si>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</si>
  <si>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</si>
  <si>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</si>
  <si>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</si>
  <si>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</si>
  <si>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</si>
  <si>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</si>
  <si>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</si>
  <si>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</si>
  <si>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</si>
  <si>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</si>
  <si>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</si>
  <si>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</si>
  <si>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</si>
  <si>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</si>
  <si>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</si>
  <si>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</si>
  <si>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</si>
  <si>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</si>
  <si>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</si>
  <si>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</si>
  <si>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</si>
  <si>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</si>
  <si>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</si>
  <si>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</si>
  <si>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</si>
  <si>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</si>
  <si>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</si>
  <si>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</si>
  <si>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</si>
  <si>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</si>
  <si>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</si>
  <si>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</si>
  <si>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</si>
  <si>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</si>
  <si>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</si>
  <si>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</si>
  <si>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</si>
  <si>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</si>
  <si>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</si>
  <si>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</si>
  <si>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</si>
  <si>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</si>
  <si>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</si>
  <si>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</si>
  <si>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</si>
  <si>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</si>
  <si>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</si>
  <si>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</si>
  <si>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</si>
  <si>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</si>
  <si>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</si>
  <si>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</si>
  <si>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</si>
  <si>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</si>
  <si>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</si>
  <si>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</si>
  <si>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</si>
  <si>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</si>
  <si>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</si>
  <si>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</si>
  <si>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</si>
  <si>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</si>
  <si>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</si>
  <si>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</si>
  <si>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</si>
  <si>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</si>
  <si>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</si>
  <si>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</si>
  <si>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</si>
  <si>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</si>
  <si>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</si>
  <si>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</si>
  <si>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國立高級中等學校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</si>
  <si>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</si>
  <si>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</si>
  <si>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</si>
  <si>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</si>
  <si>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</si>
  <si>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</si>
  <si>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</si>
  <si>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</si>
  <si>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297,825,513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89,005,626</t>
    </r>
    <r>
      <rPr>
        <sz val="9"/>
        <rFont val="華康中明體"/>
        <family val="3"/>
      </rPr>
      <t>元。</t>
    </r>
  </si>
  <si>
    <t>校務基金平衡表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</si>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</sst>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9"/>
      <color indexed="12"/>
      <name val="華康粗明體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3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3" xfId="20" applyNumberFormat="1" applyFont="1" applyBorder="1" applyAlignment="1" applyProtection="1">
      <alignment horizontal="right" vertical="center"/>
      <protection/>
    </xf>
    <xf numFmtId="198" fontId="45" fillId="0" borderId="5" xfId="20" applyNumberFormat="1" applyFont="1" applyBorder="1" applyAlignment="1" applyProtection="1">
      <alignment horizontal="right" vertical="center"/>
      <protection/>
    </xf>
    <xf numFmtId="192" fontId="45" fillId="0" borderId="5" xfId="20" applyNumberFormat="1" applyFont="1" applyBorder="1" applyAlignment="1" applyProtection="1">
      <alignment horizontal="right" vertical="center"/>
      <protection/>
    </xf>
    <xf numFmtId="186" fontId="45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3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3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6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8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50" fillId="0" borderId="0" xfId="21" applyFont="1" applyAlignment="1" applyProtection="1">
      <alignment horizontal="left"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" vertical="center"/>
      <protection locked="0"/>
    </xf>
    <xf numFmtId="0" fontId="53" fillId="0" borderId="0" xfId="21" applyFont="1" applyAlignment="1" applyProtection="1">
      <alignment horizontal="center"/>
      <protection/>
    </xf>
    <xf numFmtId="0" fontId="54" fillId="0" borderId="0" xfId="21" applyFont="1" applyAlignment="1" applyProtection="1">
      <alignment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centerContinuous" vertical="center"/>
      <protection/>
    </xf>
    <xf numFmtId="0" fontId="57" fillId="0" borderId="0" xfId="21" applyFont="1" applyAlignment="1" applyProtection="1">
      <alignment horizontal="right"/>
      <protection/>
    </xf>
    <xf numFmtId="0" fontId="57" fillId="0" borderId="11" xfId="21" applyFont="1" applyBorder="1" applyAlignment="1" applyProtection="1" quotePrefix="1">
      <alignment horizontal="center" vertical="center"/>
      <protection/>
    </xf>
    <xf numFmtId="0" fontId="57" fillId="0" borderId="14" xfId="21" applyFont="1" applyBorder="1" applyAlignment="1" applyProtection="1">
      <alignment vertical="center"/>
      <protection/>
    </xf>
    <xf numFmtId="0" fontId="57" fillId="0" borderId="15" xfId="21" applyFont="1" applyBorder="1" applyAlignment="1" applyProtection="1" quotePrefix="1">
      <alignment horizontal="center" vertical="center"/>
      <protection/>
    </xf>
    <xf numFmtId="0" fontId="57" fillId="0" borderId="4" xfId="21" applyFont="1" applyBorder="1" applyAlignment="1" applyProtection="1">
      <alignment horizontal="distributed" vertical="center" indent="1"/>
      <protection/>
    </xf>
    <xf numFmtId="0" fontId="57" fillId="0" borderId="2" xfId="21" applyFont="1" applyBorder="1" applyAlignment="1" applyProtection="1">
      <alignment horizontal="distributed" vertical="center" indent="1"/>
      <protection/>
    </xf>
    <xf numFmtId="0" fontId="57" fillId="0" borderId="16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>
      <alignment horizontal="left" vertical="center"/>
      <protection/>
    </xf>
    <xf numFmtId="0" fontId="57" fillId="0" borderId="18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 quotePrefix="1">
      <alignment horizontal="center" vertical="center"/>
      <protection/>
    </xf>
    <xf numFmtId="0" fontId="57" fillId="0" borderId="16" xfId="21" applyFont="1" applyBorder="1" applyAlignment="1" applyProtection="1">
      <alignment horizontal="center" vertical="center"/>
      <protection/>
    </xf>
    <xf numFmtId="0" fontId="58" fillId="0" borderId="19" xfId="21" applyFont="1" applyBorder="1" applyAlignment="1" applyProtection="1" quotePrefix="1">
      <alignment horizontal="justify" vertical="center"/>
      <protection/>
    </xf>
    <xf numFmtId="0" fontId="59" fillId="0" borderId="19" xfId="21" applyFont="1" applyBorder="1" applyAlignment="1" applyProtection="1">
      <alignment horizontal="justify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/>
    </xf>
    <xf numFmtId="196" fontId="60" fillId="0" borderId="5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>
      <alignment horizontal="right"/>
      <protection/>
    </xf>
    <xf numFmtId="0" fontId="58" fillId="0" borderId="0" xfId="21" applyFont="1" applyAlignment="1" applyProtection="1">
      <alignment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0" xfId="21" applyNumberFormat="1" applyFont="1" applyBorder="1" applyAlignment="1" applyProtection="1" quotePrefix="1">
      <alignment horizontal="left" vertical="center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/>
    </xf>
    <xf numFmtId="195" fontId="50" fillId="0" borderId="5" xfId="21" applyNumberFormat="1" applyFont="1" applyBorder="1" applyAlignment="1" applyProtection="1">
      <alignment horizontal="right" vertical="center"/>
      <protection/>
    </xf>
    <xf numFmtId="0" fontId="50" fillId="0" borderId="0" xfId="21" applyFont="1" applyAlignment="1">
      <alignment horizontal="right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49" fontId="58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 locked="0"/>
    </xf>
    <xf numFmtId="192" fontId="50" fillId="0" borderId="5" xfId="21" applyNumberFormat="1" applyFont="1" applyBorder="1" applyAlignment="1" applyProtection="1">
      <alignment horizontal="right" vertical="center"/>
      <protection/>
    </xf>
    <xf numFmtId="186" fontId="50" fillId="0" borderId="0" xfId="21" applyNumberFormat="1" applyFont="1" applyBorder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185" fontId="50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 quotePrefix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192" fontId="60" fillId="0" borderId="5" xfId="21" applyNumberFormat="1" applyFont="1" applyBorder="1" applyAlignment="1" applyProtection="1">
      <alignment horizontal="right" vertical="center"/>
      <protection/>
    </xf>
    <xf numFmtId="186" fontId="60" fillId="0" borderId="0" xfId="21" applyNumberFormat="1" applyFont="1" applyBorder="1" applyAlignment="1" applyProtection="1">
      <alignment horizontal="right" vertical="center"/>
      <protection/>
    </xf>
    <xf numFmtId="185" fontId="60" fillId="0" borderId="5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4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61" fillId="0" borderId="0" xfId="21" applyFont="1" applyAlignment="1" applyProtection="1">
      <alignment horizontal="distributed" vertical="center" wrapText="1"/>
      <protection/>
    </xf>
    <xf numFmtId="0" fontId="59" fillId="0" borderId="0" xfId="21" applyFont="1" applyAlignment="1" applyProtection="1">
      <alignment horizontal="distributed" vertical="center" wrapText="1"/>
      <protection/>
    </xf>
    <xf numFmtId="49" fontId="65" fillId="0" borderId="5" xfId="21" applyNumberFormat="1" applyFont="1" applyBorder="1" applyAlignment="1" applyProtection="1" quotePrefix="1">
      <alignment horizontal="right" vertical="center"/>
      <protection/>
    </xf>
    <xf numFmtId="0" fontId="58" fillId="0" borderId="5" xfId="21" applyFont="1" applyBorder="1" applyAlignment="1" applyProtection="1">
      <alignment horizontal="right" vertical="center"/>
      <protection/>
    </xf>
    <xf numFmtId="0" fontId="64" fillId="0" borderId="0" xfId="21" applyFont="1" applyAlignment="1" applyProtection="1">
      <alignment horizontal="distributed" vertical="center" wrapText="1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lef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 locked="0"/>
    </xf>
    <xf numFmtId="0" fontId="58" fillId="0" borderId="0" xfId="21" applyFont="1" applyBorder="1" applyAlignment="1" applyProtection="1">
      <alignment horizontal="justify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49" fontId="61" fillId="0" borderId="0" xfId="21" applyNumberFormat="1" applyFont="1" applyBorder="1" applyAlignment="1" applyProtection="1">
      <alignment horizontal="left" vertical="center"/>
      <protection/>
    </xf>
    <xf numFmtId="0" fontId="62" fillId="0" borderId="0" xfId="21" applyFont="1" applyAlignment="1" applyProtection="1" quotePrefix="1">
      <alignment horizontal="distributed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58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 quotePrefix="1">
      <alignment horizontal="right" vertical="center"/>
      <protection/>
    </xf>
    <xf numFmtId="49" fontId="58" fillId="0" borderId="8" xfId="21" applyNumberFormat="1" applyFont="1" applyBorder="1" applyAlignment="1" applyProtection="1" quotePrefix="1">
      <alignment horizontal="distributed" vertical="center"/>
      <protection/>
    </xf>
    <xf numFmtId="179" fontId="66" fillId="0" borderId="8" xfId="21" applyNumberFormat="1" applyFont="1" applyBorder="1" applyAlignment="1" applyProtection="1">
      <alignment vertical="center"/>
      <protection/>
    </xf>
    <xf numFmtId="184" fontId="66" fillId="0" borderId="8" xfId="21" applyNumberFormat="1" applyFont="1" applyBorder="1" applyAlignment="1" applyProtection="1">
      <alignment vertical="center"/>
      <protection/>
    </xf>
    <xf numFmtId="195" fontId="66" fillId="0" borderId="8" xfId="21" applyNumberFormat="1" applyFont="1" applyBorder="1" applyAlignment="1" applyProtection="1">
      <alignment vertical="center"/>
      <protection/>
    </xf>
    <xf numFmtId="0" fontId="67" fillId="0" borderId="7" xfId="21" applyFont="1" applyBorder="1" applyAlignment="1">
      <alignment/>
      <protection/>
    </xf>
    <xf numFmtId="0" fontId="61" fillId="0" borderId="0" xfId="21" applyFont="1" applyBorder="1" applyAlignment="1" applyProtection="1">
      <alignment horizontal="left" vertical="center" wrapText="1"/>
      <protection/>
    </xf>
    <xf numFmtId="0" fontId="52" fillId="0" borderId="0" xfId="21" applyFont="1" applyBorder="1" applyAlignment="1">
      <alignment horizontal="left" vertical="center"/>
      <protection/>
    </xf>
    <xf numFmtId="0" fontId="52" fillId="0" borderId="0" xfId="21" applyFont="1" applyAlignment="1">
      <alignment horizontal="left" vertical="center"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70" fillId="0" borderId="0" xfId="21" applyFont="1">
      <alignment/>
      <protection/>
    </xf>
    <xf numFmtId="0" fontId="62" fillId="0" borderId="0" xfId="21" applyFont="1">
      <alignment/>
      <protection/>
    </xf>
    <xf numFmtId="0" fontId="52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1" xfId="22" applyFont="1" applyBorder="1" applyAlignment="1" applyProtection="1" quotePrefix="1">
      <alignment horizontal="center" vertical="center"/>
      <protection/>
    </xf>
    <xf numFmtId="0" fontId="79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8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9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80" fillId="3" borderId="17" xfId="22" applyFont="1" applyFill="1" applyBorder="1" applyAlignment="1" applyProtection="1">
      <alignment horizontal="left" vertical="center"/>
      <protection/>
    </xf>
    <xf numFmtId="0" fontId="81" fillId="4" borderId="22" xfId="22" applyFont="1" applyFill="1" applyBorder="1" applyAlignment="1" applyProtection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6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82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6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9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9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2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4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2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3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7" fillId="0" borderId="0" xfId="22" applyFont="1" applyAlignment="1" applyProtection="1">
      <alignment vertical="center"/>
      <protection/>
    </xf>
    <xf numFmtId="41" fontId="88" fillId="0" borderId="0" xfId="24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 quotePrefix="1">
      <alignment horizontal="center" vertical="center"/>
      <protection/>
    </xf>
    <xf numFmtId="187" fontId="82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4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9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9" fillId="3" borderId="0" xfId="22" applyFont="1" applyFill="1" applyBorder="1" applyAlignment="1" applyProtection="1">
      <alignment/>
      <protection/>
    </xf>
    <xf numFmtId="0" fontId="79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9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7" fillId="3" borderId="0" xfId="22" applyFont="1" applyFill="1" applyAlignment="1" applyProtection="1">
      <alignment horizontal="centerContinuous" vertical="center"/>
      <protection/>
    </xf>
    <xf numFmtId="0" fontId="91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8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9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9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9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Border="1" applyAlignment="1" applyProtection="1">
      <alignment horizontal="distributed"/>
      <protection/>
    </xf>
    <xf numFmtId="0" fontId="96" fillId="0" borderId="5" xfId="22" applyFont="1" applyBorder="1" applyAlignment="1" applyProtection="1" quotePrefix="1">
      <alignment horizontal="distributed"/>
      <protection/>
    </xf>
    <xf numFmtId="0" fontId="82" fillId="3" borderId="0" xfId="22" applyFont="1" applyFill="1" applyBorder="1" applyAlignment="1" applyProtection="1">
      <alignment/>
      <protection/>
    </xf>
    <xf numFmtId="187" fontId="82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4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95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5" fillId="3" borderId="5" xfId="22" applyFont="1" applyFill="1" applyBorder="1" applyAlignment="1" applyProtection="1">
      <alignment/>
      <protection/>
    </xf>
    <xf numFmtId="0" fontId="96" fillId="0" borderId="5" xfId="22" applyFont="1" applyBorder="1" applyAlignment="1" applyProtection="1">
      <alignment vertical="center"/>
      <protection/>
    </xf>
    <xf numFmtId="0" fontId="96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9" fillId="0" borderId="7" xfId="22" applyFont="1" applyBorder="1" applyAlignment="1" applyProtection="1">
      <alignment/>
      <protection/>
    </xf>
    <xf numFmtId="0" fontId="79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7" fillId="0" borderId="0" xfId="22" applyFont="1" applyAlignment="1">
      <alignment vertical="center"/>
      <protection/>
    </xf>
    <xf numFmtId="179" fontId="84" fillId="0" borderId="0" xfId="22" applyNumberFormat="1" applyFont="1" applyAlignment="1">
      <alignment vertical="center"/>
      <protection/>
    </xf>
    <xf numFmtId="179" fontId="98" fillId="0" borderId="0" xfId="22" applyNumberFormat="1" applyFont="1" applyAlignment="1">
      <alignment vertical="center"/>
      <protection/>
    </xf>
    <xf numFmtId="180" fontId="84" fillId="0" borderId="0" xfId="22" applyNumberFormat="1" applyFont="1" applyAlignment="1">
      <alignment vertical="center"/>
      <protection/>
    </xf>
    <xf numFmtId="0" fontId="84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7" fillId="0" borderId="0" xfId="22" applyFont="1">
      <alignment/>
      <protection/>
    </xf>
    <xf numFmtId="179" fontId="84" fillId="0" borderId="0" xfId="22" applyNumberFormat="1" applyFont="1">
      <alignment/>
      <protection/>
    </xf>
    <xf numFmtId="179" fontId="98" fillId="0" borderId="0" xfId="22" applyNumberFormat="1" applyFont="1">
      <alignment/>
      <protection/>
    </xf>
    <xf numFmtId="180" fontId="84" fillId="0" borderId="0" xfId="22" applyNumberFormat="1" applyFont="1">
      <alignment/>
      <protection/>
    </xf>
    <xf numFmtId="0" fontId="84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5"/>
  <sheetViews>
    <sheetView zoomScale="75" zoomScaleNormal="75" workbookViewId="0" topLeftCell="A22">
      <selection activeCell="A2" sqref="A2:H2"/>
    </sheetView>
  </sheetViews>
  <sheetFormatPr defaultColWidth="9.00390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35006416000</v>
      </c>
      <c r="F7" s="40">
        <f>IF(E$7=0,0,E7/E$7*100)</f>
        <v>100</v>
      </c>
      <c r="G7" s="40">
        <f>SUM(G9:G17)</f>
        <v>36452054741</v>
      </c>
      <c r="H7" s="41">
        <f>IF(G$7=0,0,G7/G$7*100)</f>
        <v>100</v>
      </c>
      <c r="I7" s="42">
        <f>SUM(I9:I17)</f>
        <v>0</v>
      </c>
      <c r="J7" s="40">
        <f>SUM(J9:J17)</f>
        <v>36452054741</v>
      </c>
      <c r="K7" s="40">
        <f>IF(J$7=0,0,J7/J$7*100)</f>
        <v>100</v>
      </c>
      <c r="L7" s="43">
        <f>SUM(L9:L17)</f>
        <v>1445638741</v>
      </c>
      <c r="M7" s="44">
        <f>ABS(IF(E7=0,0,(L7/E7)*100))</f>
        <v>4.13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>
        <v>4186978000</v>
      </c>
      <c r="F11" s="50">
        <f t="shared" si="0"/>
        <v>11.96</v>
      </c>
      <c r="G11" s="56">
        <v>4617493625</v>
      </c>
      <c r="H11" s="51">
        <f t="shared" si="1"/>
        <v>12.67</v>
      </c>
      <c r="I11" s="57"/>
      <c r="J11" s="50">
        <f t="shared" si="2"/>
        <v>4617493625</v>
      </c>
      <c r="K11" s="50">
        <f t="shared" si="3"/>
        <v>12.67</v>
      </c>
      <c r="L11" s="58">
        <f t="shared" si="4"/>
        <v>430515625</v>
      </c>
      <c r="M11" s="59">
        <f t="shared" si="5"/>
        <v>10.28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5162000</v>
      </c>
      <c r="F12" s="50">
        <f t="shared" si="0"/>
        <v>0.01</v>
      </c>
      <c r="G12" s="56">
        <v>575711</v>
      </c>
      <c r="H12" s="51">
        <f t="shared" si="1"/>
        <v>0</v>
      </c>
      <c r="I12" s="57"/>
      <c r="J12" s="50">
        <f t="shared" si="2"/>
        <v>575711</v>
      </c>
      <c r="K12" s="50">
        <f t="shared" si="3"/>
        <v>0</v>
      </c>
      <c r="L12" s="58">
        <f t="shared" si="4"/>
        <v>-4586289</v>
      </c>
      <c r="M12" s="59">
        <f t="shared" si="5"/>
        <v>88.85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30814276000</v>
      </c>
      <c r="F17" s="50">
        <f t="shared" si="0"/>
        <v>88.02</v>
      </c>
      <c r="G17" s="56">
        <v>31833985405</v>
      </c>
      <c r="H17" s="51">
        <f t="shared" si="1"/>
        <v>87.33</v>
      </c>
      <c r="I17" s="57"/>
      <c r="J17" s="50">
        <f t="shared" si="2"/>
        <v>31833985405</v>
      </c>
      <c r="K17" s="50">
        <f t="shared" si="3"/>
        <v>87.33</v>
      </c>
      <c r="L17" s="58">
        <f t="shared" si="4"/>
        <v>1019709405</v>
      </c>
      <c r="M17" s="59">
        <f t="shared" si="5"/>
        <v>3.31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35113672000</v>
      </c>
      <c r="F19" s="40">
        <f>IF(E$7=0,0,E19/E$7*100)</f>
        <v>100.31</v>
      </c>
      <c r="G19" s="40">
        <f>SUM(G21:G32)</f>
        <v>38339007032</v>
      </c>
      <c r="H19" s="41">
        <f>IF(G$7=0,0,G19/G$7*100)</f>
        <v>105.18</v>
      </c>
      <c r="I19" s="42">
        <f>SUM(I21:I32)</f>
        <v>0</v>
      </c>
      <c r="J19" s="40">
        <f>SUM(J21:J32)</f>
        <v>38339007032</v>
      </c>
      <c r="K19" s="40">
        <f>IF(J$7=0,0,J19/J$7*100)</f>
        <v>105.18</v>
      </c>
      <c r="L19" s="43">
        <f>SUM(L21:L32)</f>
        <v>3225335032</v>
      </c>
      <c r="M19" s="44">
        <f>ABS(IF(E19=0,0,(L19/E19)*100))</f>
        <v>9.19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>
        <v>27228033000</v>
      </c>
      <c r="F23" s="50">
        <f t="shared" si="6"/>
        <v>77.78</v>
      </c>
      <c r="G23" s="56">
        <v>30033227538</v>
      </c>
      <c r="H23" s="51">
        <f t="shared" si="7"/>
        <v>82.39</v>
      </c>
      <c r="I23" s="57"/>
      <c r="J23" s="50">
        <f t="shared" si="8"/>
        <v>30033227538</v>
      </c>
      <c r="K23" s="50">
        <f t="shared" si="9"/>
        <v>82.39</v>
      </c>
      <c r="L23" s="58">
        <f t="shared" si="10"/>
        <v>2805194538</v>
      </c>
      <c r="M23" s="59">
        <f t="shared" si="11"/>
        <v>10.3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666655000</v>
      </c>
      <c r="F28" s="50">
        <f t="shared" si="6"/>
        <v>1.9</v>
      </c>
      <c r="G28" s="56">
        <v>813843371</v>
      </c>
      <c r="H28" s="51">
        <f t="shared" si="7"/>
        <v>2.23</v>
      </c>
      <c r="I28" s="57"/>
      <c r="J28" s="50">
        <f t="shared" si="8"/>
        <v>813843371</v>
      </c>
      <c r="K28" s="50">
        <f t="shared" si="9"/>
        <v>2.23</v>
      </c>
      <c r="L28" s="58">
        <f t="shared" si="10"/>
        <v>147188371</v>
      </c>
      <c r="M28" s="59">
        <f t="shared" si="11"/>
        <v>22.08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7124907000</v>
      </c>
      <c r="F30" s="50">
        <f t="shared" si="6"/>
        <v>20.35</v>
      </c>
      <c r="G30" s="56">
        <v>7313363959</v>
      </c>
      <c r="H30" s="51">
        <f t="shared" si="7"/>
        <v>20.06</v>
      </c>
      <c r="I30" s="57"/>
      <c r="J30" s="50">
        <f t="shared" si="8"/>
        <v>7313363959</v>
      </c>
      <c r="K30" s="50">
        <f t="shared" si="9"/>
        <v>20.06</v>
      </c>
      <c r="L30" s="58">
        <f t="shared" si="10"/>
        <v>188456959</v>
      </c>
      <c r="M30" s="59">
        <f t="shared" si="11"/>
        <v>2.65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94077000</v>
      </c>
      <c r="F32" s="50">
        <f t="shared" si="6"/>
        <v>0.27</v>
      </c>
      <c r="G32" s="56">
        <v>178572164</v>
      </c>
      <c r="H32" s="51">
        <f t="shared" si="7"/>
        <v>0.49</v>
      </c>
      <c r="I32" s="57"/>
      <c r="J32" s="50">
        <f t="shared" si="8"/>
        <v>178572164</v>
      </c>
      <c r="K32" s="50">
        <f t="shared" si="9"/>
        <v>0.49</v>
      </c>
      <c r="L32" s="58">
        <f t="shared" si="10"/>
        <v>84495164</v>
      </c>
      <c r="M32" s="59">
        <f t="shared" si="11"/>
        <v>89.81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-107256000</v>
      </c>
      <c r="F34" s="40">
        <f>IF(E$7=0,0,E34/E$7*100)</f>
        <v>-0.31</v>
      </c>
      <c r="G34" s="40">
        <f>G7-G19</f>
        <v>-1886952291</v>
      </c>
      <c r="H34" s="41">
        <f>IF(G$7=0,0,G34/G$7*100)</f>
        <v>-5.18</v>
      </c>
      <c r="I34" s="42">
        <f>I7-I19</f>
        <v>0</v>
      </c>
      <c r="J34" s="40">
        <f>J7-J19</f>
        <v>-1886952291</v>
      </c>
      <c r="K34" s="40">
        <f>IF(J$7=0,0,J34/J$7*100)</f>
        <v>-5.18</v>
      </c>
      <c r="L34" s="43">
        <f>L7-L19</f>
        <v>-1779696291</v>
      </c>
      <c r="M34" s="44">
        <f>ABS(IF(E34=0,0,(L34/E34)*100))</f>
        <v>1659.3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300305000</v>
      </c>
      <c r="F36" s="40">
        <f>IF(E$7=0,0,E36/E$7*100)</f>
        <v>0.86</v>
      </c>
      <c r="G36" s="40">
        <f>SUM(G38:G39)</f>
        <v>799599518</v>
      </c>
      <c r="H36" s="41">
        <f>IF(G$7=0,0,G36/G$7*100)</f>
        <v>2.19</v>
      </c>
      <c r="I36" s="42">
        <f>SUM(I38:I39)</f>
        <v>0</v>
      </c>
      <c r="J36" s="40">
        <f>SUM(J38:J39)</f>
        <v>799599518</v>
      </c>
      <c r="K36" s="40">
        <f>IF(J$7=0,0,J36/J$7*100)</f>
        <v>2.19</v>
      </c>
      <c r="L36" s="43">
        <f>SUM(L38:L39)</f>
        <v>499294518</v>
      </c>
      <c r="M36" s="44">
        <f>ABS(IF(E36=0,0,(L36/E36)*100))</f>
        <v>166.26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15059000</v>
      </c>
      <c r="F38" s="50">
        <f>IF(E$7=0,0,E38/E$7*100)</f>
        <v>0.04</v>
      </c>
      <c r="G38" s="56">
        <v>32478511</v>
      </c>
      <c r="H38" s="51">
        <f>IF(G$7=0,0,G38/G$7*100)</f>
        <v>0.09</v>
      </c>
      <c r="I38" s="57"/>
      <c r="J38" s="50">
        <f>G38+I38</f>
        <v>32478511</v>
      </c>
      <c r="K38" s="50">
        <f>IF(J$7=0,0,J38/J$7*100)</f>
        <v>0.09</v>
      </c>
      <c r="L38" s="58">
        <f>J38-E38</f>
        <v>17419511</v>
      </c>
      <c r="M38" s="59">
        <f>ABS(IF(E38=0,0,(L38/E38)*100))</f>
        <v>115.68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285246000</v>
      </c>
      <c r="F39" s="50">
        <f>IF(E$7=0,0,E39/E$7*100)</f>
        <v>0.81</v>
      </c>
      <c r="G39" s="56">
        <v>767121007</v>
      </c>
      <c r="H39" s="51">
        <f>IF(G$7=0,0,G39/G$7*100)</f>
        <v>2.1</v>
      </c>
      <c r="I39" s="57"/>
      <c r="J39" s="50">
        <f>G39+I39</f>
        <v>767121007</v>
      </c>
      <c r="K39" s="50">
        <f>IF(J$7=0,0,J39/J$7*100)</f>
        <v>2.1</v>
      </c>
      <c r="L39" s="58">
        <f>J39-E39</f>
        <v>481875007</v>
      </c>
      <c r="M39" s="59">
        <f>ABS(IF(E39=0,0,(L39/E39)*100))</f>
        <v>168.93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192049000</v>
      </c>
      <c r="F41" s="40">
        <f>IF(E$7=0,0,E41/E$7*100)</f>
        <v>0.55</v>
      </c>
      <c r="G41" s="40">
        <f>SUM(G43:G44)</f>
        <v>208861846</v>
      </c>
      <c r="H41" s="41">
        <f>IF(G$7=0,0,G41/G$7*100)</f>
        <v>0.57</v>
      </c>
      <c r="I41" s="42">
        <f>SUM(I43:I44)</f>
        <v>0</v>
      </c>
      <c r="J41" s="40">
        <f>SUM(J43:J44)</f>
        <v>208861846</v>
      </c>
      <c r="K41" s="40">
        <f>IF(J$7=0,0,J41/J$7*100)</f>
        <v>0.57</v>
      </c>
      <c r="L41" s="43">
        <f>SUM(L43:L44)</f>
        <v>16812846</v>
      </c>
      <c r="M41" s="44">
        <f>ABS(IF(E41=0,0,(L41/E41)*100))</f>
        <v>8.75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>
        <v>145000</v>
      </c>
      <c r="H43" s="51">
        <f>IF(G$7=0,0,G43/G$7*100)</f>
        <v>0</v>
      </c>
      <c r="I43" s="57"/>
      <c r="J43" s="50">
        <f>G43+I43</f>
        <v>145000</v>
      </c>
      <c r="K43" s="50">
        <f>IF(J$7=0,0,J43/J$7*100)</f>
        <v>0</v>
      </c>
      <c r="L43" s="58">
        <f>J43-E43</f>
        <v>145000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192049000</v>
      </c>
      <c r="F44" s="50">
        <f>IF(E$7=0,0,E44/E$7*100)</f>
        <v>0.55</v>
      </c>
      <c r="G44" s="56">
        <v>208716846</v>
      </c>
      <c r="H44" s="51">
        <f>IF(G$7=0,0,G44/G$7*100)</f>
        <v>0.57</v>
      </c>
      <c r="I44" s="57"/>
      <c r="J44" s="50">
        <f>G44+I44</f>
        <v>208716846</v>
      </c>
      <c r="K44" s="50">
        <f>IF(J$7=0,0,J44/J$7*100)</f>
        <v>0.57</v>
      </c>
      <c r="L44" s="58">
        <f>J44-E44</f>
        <v>16667846</v>
      </c>
      <c r="M44" s="59">
        <f>ABS(IF(E44=0,0,(L44/E44)*100))</f>
        <v>8.68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108256000</v>
      </c>
      <c r="F47" s="40">
        <f>IF(E$7=0,0,E47/E$7*100)</f>
        <v>0.31</v>
      </c>
      <c r="G47" s="40">
        <f>G36-G41</f>
        <v>590737672</v>
      </c>
      <c r="H47" s="41">
        <f>IF(G$7=0,0,G47/G$7*100)</f>
        <v>1.62</v>
      </c>
      <c r="I47" s="42">
        <f>I36-I41</f>
        <v>0</v>
      </c>
      <c r="J47" s="40">
        <f>J36-J41</f>
        <v>590737672</v>
      </c>
      <c r="K47" s="40">
        <f>IF(J$7=0,0,J47/J$7*100)</f>
        <v>1.62</v>
      </c>
      <c r="L47" s="43">
        <f>L36-L41</f>
        <v>482481672</v>
      </c>
      <c r="M47" s="44">
        <f>ABS(IF(E47=0,0,(L47/E47)*100))</f>
        <v>445.69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1000000</v>
      </c>
      <c r="F53" s="81">
        <f>IF(E$7=0,0,E53/E$7*100)</f>
        <v>0</v>
      </c>
      <c r="G53" s="81">
        <f>G34+G47+G49+G51</f>
        <v>-1296214619</v>
      </c>
      <c r="H53" s="82">
        <f>IF(G$7=0,0,G53/G$7*100)</f>
        <v>-3.56</v>
      </c>
      <c r="I53" s="83">
        <f>I34+I47+I49+I51</f>
        <v>0</v>
      </c>
      <c r="J53" s="81">
        <f>J34+J47+J49+J51</f>
        <v>-1296214619</v>
      </c>
      <c r="K53" s="81">
        <f>IF(J$7=0,0,J53/J$7*100)</f>
        <v>-3.56</v>
      </c>
      <c r="L53" s="84">
        <f>L34+L47+L49+L51</f>
        <v>-1297214619</v>
      </c>
      <c r="M53" s="85">
        <f>ABS(IF(E53=0,0,(L53/E53)*100))</f>
        <v>129721.46</v>
      </c>
    </row>
    <row r="54" spans="1:8" s="2" customFormat="1" ht="31.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19:C19"/>
    <mergeCell ref="A34:C34"/>
    <mergeCell ref="A36:C36"/>
    <mergeCell ref="A41:C41"/>
    <mergeCell ref="B21:C21"/>
    <mergeCell ref="B22:C22"/>
    <mergeCell ref="B23:C23"/>
    <mergeCell ref="B27:C27"/>
    <mergeCell ref="B28:C28"/>
    <mergeCell ref="B24:C24"/>
    <mergeCell ref="B11:C11"/>
    <mergeCell ref="B12:C12"/>
    <mergeCell ref="A47:C47"/>
    <mergeCell ref="A49:C49"/>
    <mergeCell ref="B13:C13"/>
    <mergeCell ref="B14:C14"/>
    <mergeCell ref="B15:C15"/>
    <mergeCell ref="B16:C16"/>
    <mergeCell ref="B17:C17"/>
    <mergeCell ref="B18:C18"/>
    <mergeCell ref="A2:H2"/>
    <mergeCell ref="A5:D5"/>
    <mergeCell ref="B9:C9"/>
    <mergeCell ref="B10:C10"/>
    <mergeCell ref="A7:C7"/>
    <mergeCell ref="B25:C25"/>
    <mergeCell ref="B26:C26"/>
    <mergeCell ref="B29:C29"/>
    <mergeCell ref="B30:C30"/>
    <mergeCell ref="B31:C31"/>
    <mergeCell ref="B32:C32"/>
    <mergeCell ref="B43:C43"/>
    <mergeCell ref="A54:H54"/>
    <mergeCell ref="B44:C44"/>
    <mergeCell ref="B33:C33"/>
    <mergeCell ref="B38:C38"/>
    <mergeCell ref="B39:C39"/>
    <mergeCell ref="B40:C40"/>
    <mergeCell ref="A53:C53"/>
  </mergeCell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45"/>
  <sheetViews>
    <sheetView showGridLines="0" zoomScale="75" zoomScaleNormal="75" zoomScaleSheetLayoutView="100" workbookViewId="0" topLeftCell="A1">
      <selection activeCell="M3" sqref="M3"/>
    </sheetView>
  </sheetViews>
  <sheetFormatPr defaultColWidth="9.00390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00390625" style="177" customWidth="1"/>
    <col min="7" max="7" width="14.875" style="177" customWidth="1"/>
    <col min="8" max="8" width="16.0039062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1000000</v>
      </c>
      <c r="F7" s="124">
        <f>SUM(F9:F11)</f>
        <v>0</v>
      </c>
      <c r="G7" s="125">
        <f>SUM(G9:G11)</f>
        <v>0</v>
      </c>
      <c r="H7" s="126">
        <f>SUM(H9:H11)</f>
        <v>0</v>
      </c>
      <c r="I7" s="127">
        <f>H7-E7</f>
        <v>-1000000</v>
      </c>
      <c r="J7" s="128">
        <f>ABS(IF(E7&gt;0,((I7/E7)*100),0))</f>
        <v>100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1000000</v>
      </c>
      <c r="F9" s="141"/>
      <c r="G9" s="142"/>
      <c r="H9" s="136">
        <f>F9+G9</f>
        <v>0</v>
      </c>
      <c r="I9" s="137">
        <f>H9-E9</f>
        <v>-1000000</v>
      </c>
      <c r="J9" s="143">
        <f>ABS(IF(E9&gt;0,((I9/E9)*100),0))</f>
        <v>100</v>
      </c>
    </row>
    <row r="10" spans="1:10" s="139" customFormat="1" ht="26.25" customHeight="1">
      <c r="A10" s="130"/>
      <c r="B10" s="140" t="s">
        <v>51</v>
      </c>
      <c r="C10" s="140"/>
      <c r="D10" s="133"/>
      <c r="E10" s="141"/>
      <c r="F10" s="141"/>
      <c r="G10" s="142"/>
      <c r="H10" s="136">
        <f>F10+G10</f>
        <v>0</v>
      </c>
      <c r="I10" s="137">
        <f>H10-E10</f>
        <v>0</v>
      </c>
      <c r="J10" s="143">
        <f>ABS(IF(E10&gt;0,((I10/E10)*100),0))</f>
        <v>0</v>
      </c>
    </row>
    <row r="11" spans="1:10" s="139" customFormat="1" ht="26.2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1000000</v>
      </c>
      <c r="F13" s="124">
        <f>SUM(F15:F19)</f>
        <v>0</v>
      </c>
      <c r="G13" s="125">
        <f>SUM(G15:G19)</f>
        <v>0</v>
      </c>
      <c r="H13" s="126">
        <f>SUM(H15:H19)</f>
        <v>0</v>
      </c>
      <c r="I13" s="127">
        <f>H13-E13</f>
        <v>-1000000</v>
      </c>
      <c r="J13" s="128">
        <f>ABS(IF(E13&gt;0,((I13/E13)*100),0))</f>
        <v>100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>
        <v>1000000</v>
      </c>
      <c r="F15" s="141"/>
      <c r="G15" s="142"/>
      <c r="H15" s="136">
        <f>F15+G15</f>
        <v>0</v>
      </c>
      <c r="I15" s="137">
        <f>H15-E15</f>
        <v>-1000000</v>
      </c>
      <c r="J15" s="143">
        <f>ABS(IF(E15&gt;0,((I15/E15)*100),0))</f>
        <v>100</v>
      </c>
    </row>
    <row r="16" spans="1:10" s="139" customFormat="1" ht="26.2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/>
      <c r="F18" s="141"/>
      <c r="G18" s="142"/>
      <c r="H18" s="136">
        <f>F18+G18</f>
        <v>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0</v>
      </c>
      <c r="F21" s="124">
        <f>F7-F13</f>
        <v>0</v>
      </c>
      <c r="G21" s="125">
        <f>G7-G13</f>
        <v>0</v>
      </c>
      <c r="H21" s="126">
        <f>H7-H13</f>
        <v>0</v>
      </c>
      <c r="I21" s="127">
        <f>H21-E21</f>
        <v>0</v>
      </c>
      <c r="J21" s="128">
        <f>ABS(IF(E21&gt;0,((I21/E21)*100),0))</f>
        <v>0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291902000</v>
      </c>
      <c r="F23" s="124">
        <f>SUM(F25:F26)</f>
        <v>2230508745</v>
      </c>
      <c r="G23" s="125">
        <f>SUM(G25:G26)</f>
        <v>0</v>
      </c>
      <c r="H23" s="126">
        <f>SUM(H25:H26)</f>
        <v>2230508745</v>
      </c>
      <c r="I23" s="127">
        <f>H23-E23</f>
        <v>1938606745</v>
      </c>
      <c r="J23" s="128">
        <f>ABS(IF(E23&gt;0,((I23/E23)*100),0))</f>
        <v>664.13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/>
      <c r="F25" s="141">
        <v>1296214619</v>
      </c>
      <c r="G25" s="142"/>
      <c r="H25" s="136">
        <f>F25+G25</f>
        <v>1296214619</v>
      </c>
      <c r="I25" s="137">
        <f>H25-E25</f>
        <v>1296214619</v>
      </c>
      <c r="J25" s="143">
        <f>ABS(IF(E25&gt;0,((I25/E25)*100),0))</f>
        <v>0</v>
      </c>
    </row>
    <row r="26" spans="1:10" s="139" customFormat="1" ht="23.25" customHeight="1">
      <c r="A26" s="130"/>
      <c r="B26" s="140" t="s">
        <v>62</v>
      </c>
      <c r="C26" s="140"/>
      <c r="D26" s="133"/>
      <c r="E26" s="141">
        <v>291902000</v>
      </c>
      <c r="F26" s="141">
        <v>934294126</v>
      </c>
      <c r="G26" s="142"/>
      <c r="H26" s="136">
        <f>F26+G26</f>
        <v>934294126</v>
      </c>
      <c r="I26" s="137">
        <f>H26-E26</f>
        <v>642392126</v>
      </c>
      <c r="J26" s="143">
        <f>ABS(IF(E26&gt;0,((I26/E26)*100),0))</f>
        <v>220.07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1000000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-1000000</v>
      </c>
      <c r="J29" s="128">
        <f>ABS(IF(E29&gt;0,((I29/E29)*100),0))</f>
        <v>100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>
        <v>1000000</v>
      </c>
      <c r="F31" s="141"/>
      <c r="G31" s="142"/>
      <c r="H31" s="136">
        <f>F31+G31</f>
        <v>0</v>
      </c>
      <c r="I31" s="137">
        <f>H31-E31</f>
        <v>-1000000</v>
      </c>
      <c r="J31" s="143">
        <f>ABS(IF(E31&gt;0,((I31/E31)*100),0))</f>
        <v>100</v>
      </c>
    </row>
    <row r="32" spans="1:10" s="139" customFormat="1" ht="26.25" customHeight="1">
      <c r="A32" s="130"/>
      <c r="B32" s="140" t="s">
        <v>76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290902000</v>
      </c>
      <c r="F37" s="124">
        <f>F23-F29</f>
        <v>2230508745</v>
      </c>
      <c r="G37" s="125">
        <f>G23-G29</f>
        <v>0</v>
      </c>
      <c r="H37" s="124">
        <f>H23-H29</f>
        <v>2230508745</v>
      </c>
      <c r="I37" s="127">
        <f>H37-E37</f>
        <v>1939606745</v>
      </c>
      <c r="J37" s="128">
        <f>ABS(IF(E37&gt;0,((I37/E37)*100),0))</f>
        <v>666.76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125" style="259" customWidth="1"/>
    <col min="6" max="6" width="19.125" style="259" customWidth="1"/>
    <col min="7" max="7" width="19.375" style="259" customWidth="1"/>
    <col min="8" max="8" width="12.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1000000</v>
      </c>
      <c r="F9" s="214">
        <v>-1296214619</v>
      </c>
      <c r="G9" s="215">
        <f>F9-E9</f>
        <v>-1297214619</v>
      </c>
      <c r="H9" s="216">
        <f>ABS(IF(E9=0,0,((G9/E9)*100)))</f>
        <v>129721.46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1392708000</v>
      </c>
      <c r="F10" s="214">
        <v>5036335733</v>
      </c>
      <c r="G10" s="215">
        <f>F10-E10</f>
        <v>3643627733</v>
      </c>
      <c r="H10" s="216">
        <f>ABS(IF(E10=0,0,((G10/E10)*100)))</f>
        <v>261.62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1393708000</v>
      </c>
      <c r="F12" s="201">
        <f>SUM(F9:F10)</f>
        <v>3740121114</v>
      </c>
      <c r="G12" s="222">
        <f>F12-E12</f>
        <v>2346413114</v>
      </c>
      <c r="H12" s="223">
        <f>ABS(IF(E12=0,0,((G12/E12)*100)))</f>
        <v>168.36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31.5" customHeight="1">
      <c r="A17" s="226"/>
      <c r="B17" s="229" t="s">
        <v>107</v>
      </c>
      <c r="C17" s="230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8.75" customHeight="1">
      <c r="A18" s="226"/>
      <c r="B18" s="229" t="s">
        <v>81</v>
      </c>
      <c r="C18" s="230"/>
      <c r="D18" s="207"/>
      <c r="E18" s="214"/>
      <c r="F18" s="214">
        <v>20984</v>
      </c>
      <c r="G18" s="215">
        <f t="shared" si="0"/>
        <v>20984</v>
      </c>
      <c r="H18" s="216">
        <f t="shared" si="1"/>
        <v>0</v>
      </c>
    </row>
    <row r="19" spans="1:8" s="181" customFormat="1" ht="18.75" customHeight="1">
      <c r="A19" s="226"/>
      <c r="B19" s="229" t="s">
        <v>82</v>
      </c>
      <c r="C19" s="230"/>
      <c r="D19" s="231"/>
      <c r="E19" s="214">
        <v>20000</v>
      </c>
      <c r="F19" s="214">
        <v>184425496</v>
      </c>
      <c r="G19" s="215">
        <f t="shared" si="0"/>
        <v>184405496</v>
      </c>
      <c r="H19" s="216">
        <f t="shared" si="1"/>
        <v>922027.48</v>
      </c>
    </row>
    <row r="20" spans="1:8" s="181" customFormat="1" ht="18.75" customHeight="1">
      <c r="A20" s="226"/>
      <c r="B20" s="229" t="s">
        <v>83</v>
      </c>
      <c r="C20" s="230"/>
      <c r="D20" s="232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>
        <v>-50000</v>
      </c>
      <c r="F22" s="214">
        <v>-667037</v>
      </c>
      <c r="G22" s="215">
        <f t="shared" si="0"/>
        <v>-617037</v>
      </c>
      <c r="H22" s="216">
        <f t="shared" si="1"/>
        <v>1234.07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-5734011000</v>
      </c>
      <c r="F23" s="214">
        <v>-2620964860</v>
      </c>
      <c r="G23" s="215">
        <f t="shared" si="0"/>
        <v>3113046140</v>
      </c>
      <c r="H23" s="216">
        <f t="shared" si="1"/>
        <v>54.29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-68239000</v>
      </c>
      <c r="F24" s="214">
        <v>-1412477446</v>
      </c>
      <c r="G24" s="215">
        <f t="shared" si="0"/>
        <v>-1344238446</v>
      </c>
      <c r="H24" s="216">
        <f t="shared" si="1"/>
        <v>1969.9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-5802280000</v>
      </c>
      <c r="F27" s="201">
        <f>SUM(F16:F25)</f>
        <v>-3849662863</v>
      </c>
      <c r="G27" s="222">
        <f>F27-E27</f>
        <v>1952617137</v>
      </c>
      <c r="H27" s="223">
        <f>ABS(IF(E27=0,0,((G27/E27)*100)))</f>
        <v>33.65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>
        <v>80216000</v>
      </c>
      <c r="F31" s="214">
        <v>4121055672</v>
      </c>
      <c r="G31" s="215">
        <f aca="true" t="shared" si="2" ref="G31:G39">F31-E31</f>
        <v>4040839672</v>
      </c>
      <c r="H31" s="216">
        <f aca="true" t="shared" si="3" ref="H31:H39">ABS(IF(E31=0,0,((G31/E31)*100)))</f>
        <v>5037.45</v>
      </c>
    </row>
    <row r="32" spans="1:8" s="181" customFormat="1" ht="18.75" customHeight="1">
      <c r="A32" s="204"/>
      <c r="B32" s="211" t="s">
        <v>88</v>
      </c>
      <c r="C32" s="236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8.75" customHeight="1">
      <c r="A33" s="204"/>
      <c r="B33" s="211" t="s">
        <v>89</v>
      </c>
      <c r="C33" s="236"/>
      <c r="D33" s="207"/>
      <c r="E33" s="214">
        <v>5772419000</v>
      </c>
      <c r="F33" s="214">
        <v>5354802466</v>
      </c>
      <c r="G33" s="215">
        <f t="shared" si="2"/>
        <v>-417616534</v>
      </c>
      <c r="H33" s="216">
        <f t="shared" si="3"/>
        <v>7.23</v>
      </c>
    </row>
    <row r="34" spans="1:8" s="181" customFormat="1" ht="18.75" customHeight="1">
      <c r="A34" s="204"/>
      <c r="B34" s="211" t="s">
        <v>90</v>
      </c>
      <c r="C34" s="236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>
        <v>-6253000</v>
      </c>
      <c r="F35" s="214">
        <v>-3544611802</v>
      </c>
      <c r="G35" s="215">
        <f t="shared" si="2"/>
        <v>-3538358802</v>
      </c>
      <c r="H35" s="216">
        <f t="shared" si="3"/>
        <v>56586.58</v>
      </c>
    </row>
    <row r="36" spans="1:8" s="181" customFormat="1" ht="18.75" customHeight="1">
      <c r="A36" s="204"/>
      <c r="B36" s="211" t="s">
        <v>91</v>
      </c>
      <c r="C36" s="236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/>
      <c r="F37" s="214">
        <v>-32622455</v>
      </c>
      <c r="G37" s="215">
        <f t="shared" si="2"/>
        <v>-32622455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/>
      <c r="F38" s="214"/>
      <c r="G38" s="215">
        <f t="shared" si="2"/>
        <v>0</v>
      </c>
      <c r="H38" s="216">
        <f t="shared" si="3"/>
        <v>0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5846382000</v>
      </c>
      <c r="F41" s="201">
        <f>SUM(F31:F39)</f>
        <v>5898623881</v>
      </c>
      <c r="G41" s="222">
        <f>F41-E41</f>
        <v>52241881</v>
      </c>
      <c r="H41" s="223">
        <f>ABS(IF(E41=0,0,((G41/E41)*100)))</f>
        <v>0.89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1437810000</v>
      </c>
      <c r="F45" s="201">
        <f>F12+F27+F41+F43</f>
        <v>5789082132</v>
      </c>
      <c r="G45" s="222">
        <f>F45-E45</f>
        <v>4351272132</v>
      </c>
      <c r="H45" s="223">
        <f>ABS(IF(E45=0,0,((G45/E45)*100)))</f>
        <v>302.63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1580724000</v>
      </c>
      <c r="F47" s="238">
        <v>3877380884</v>
      </c>
      <c r="G47" s="222">
        <f>F47-E47</f>
        <v>2296656884</v>
      </c>
      <c r="H47" s="223">
        <f>ABS(IF(E47=0,0,((G47/E47)*100)))</f>
        <v>145.29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3018534000</v>
      </c>
      <c r="F49" s="201">
        <f>F45+F47</f>
        <v>9666463016</v>
      </c>
      <c r="G49" s="222">
        <f>F49-E49</f>
        <v>6647929016</v>
      </c>
      <c r="H49" s="223">
        <f>ABS(IF(E49=0,0,((G49/E49)*100)))</f>
        <v>220.24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:H2"/>
    <mergeCell ref="A3:H3"/>
    <mergeCell ref="A5:C6"/>
    <mergeCell ref="E5:E6"/>
    <mergeCell ref="F5:F6"/>
    <mergeCell ref="G5:H5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O101"/>
  <sheetViews>
    <sheetView showGridLines="0" tabSelected="1" zoomScale="75" zoomScaleNormal="75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0.625" style="494" customWidth="1"/>
    <col min="6" max="6" width="8.375" style="494" customWidth="1"/>
    <col min="7" max="7" width="20.625" style="495" customWidth="1"/>
    <col min="8" max="8" width="8.375" style="494" customWidth="1"/>
    <col min="9" max="9" width="20.25390625" style="496" customWidth="1"/>
    <col min="10" max="10" width="9.37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134798021402</v>
      </c>
      <c r="F8" s="324">
        <f>IF(E$8&gt;0,(E8/E$8)*100,0)</f>
        <v>100</v>
      </c>
      <c r="G8" s="324">
        <f>SUM(G10,G18,G26,G37,G42,G45,G48)</f>
        <v>70853142491</v>
      </c>
      <c r="H8" s="324">
        <f>IF(G$8&gt;0,(G8/G$8)*100,0)</f>
        <v>100</v>
      </c>
      <c r="I8" s="325">
        <f>E8-G8</f>
        <v>63944878911</v>
      </c>
      <c r="J8" s="326">
        <f>ABS(IF(G8=0,0,((I8/G8)*100)))</f>
        <v>90.25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9955885702</v>
      </c>
      <c r="F10" s="324">
        <f aca="true" t="shared" si="0" ref="F10:F16">IF(E$8&gt;0,(E10/E$8)*100,0)</f>
        <v>7.39</v>
      </c>
      <c r="G10" s="324">
        <f>SUM(G11:G16)</f>
        <v>4025510099</v>
      </c>
      <c r="H10" s="324">
        <f aca="true" t="shared" si="1" ref="H10:H16">IF(G$8&gt;0,(G10/G$8)*100,0)</f>
        <v>5.68</v>
      </c>
      <c r="I10" s="325">
        <f aca="true" t="shared" si="2" ref="I10:I16">E10-G10</f>
        <v>5930375603</v>
      </c>
      <c r="J10" s="326">
        <f aca="true" t="shared" si="3" ref="J10:J16">ABS(IF(G10=0,0,((I10/G10)*100)))</f>
        <v>147.32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9666463016</v>
      </c>
      <c r="F11" s="349">
        <f t="shared" si="0"/>
        <v>7.17</v>
      </c>
      <c r="G11" s="348">
        <v>3877380884</v>
      </c>
      <c r="H11" s="349">
        <f t="shared" si="1"/>
        <v>5.47</v>
      </c>
      <c r="I11" s="350">
        <f t="shared" si="2"/>
        <v>5789082132</v>
      </c>
      <c r="J11" s="351">
        <f t="shared" si="3"/>
        <v>149.3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>
        <v>25573329</v>
      </c>
      <c r="F12" s="349">
        <f t="shared" si="0"/>
        <v>0.02</v>
      </c>
      <c r="G12" s="348">
        <v>25573329</v>
      </c>
      <c r="H12" s="349">
        <f t="shared" si="1"/>
        <v>0.04</v>
      </c>
      <c r="I12" s="350">
        <f t="shared" si="2"/>
        <v>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86436786</v>
      </c>
      <c r="F13" s="349">
        <f t="shared" si="0"/>
        <v>0.06</v>
      </c>
      <c r="G13" s="348">
        <v>18438564</v>
      </c>
      <c r="H13" s="349">
        <f t="shared" si="1"/>
        <v>0.03</v>
      </c>
      <c r="I13" s="350">
        <f t="shared" si="2"/>
        <v>67998222</v>
      </c>
      <c r="J13" s="351">
        <f t="shared" si="3"/>
        <v>368.78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/>
      <c r="F14" s="349">
        <f t="shared" si="0"/>
        <v>0</v>
      </c>
      <c r="G14" s="348"/>
      <c r="H14" s="349">
        <f t="shared" si="1"/>
        <v>0</v>
      </c>
      <c r="I14" s="350">
        <f t="shared" si="2"/>
        <v>0</v>
      </c>
      <c r="J14" s="351">
        <f t="shared" si="3"/>
        <v>0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177412571</v>
      </c>
      <c r="F15" s="349">
        <f t="shared" si="0"/>
        <v>0.13</v>
      </c>
      <c r="G15" s="348">
        <v>104117322</v>
      </c>
      <c r="H15" s="349">
        <f t="shared" si="1"/>
        <v>0.15</v>
      </c>
      <c r="I15" s="350">
        <f t="shared" si="2"/>
        <v>73295249</v>
      </c>
      <c r="J15" s="351">
        <f t="shared" si="3"/>
        <v>70.4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/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455442135</v>
      </c>
      <c r="F18" s="324">
        <f>IF(E$8&gt;0,(E18/E$8)*100,0)</f>
        <v>0.34</v>
      </c>
      <c r="G18" s="324">
        <f>SUM(G20:G24)</f>
        <v>220286458</v>
      </c>
      <c r="H18" s="324">
        <f>IF(G$8&gt;0,(G18/G$8)*100,0)</f>
        <v>0.31</v>
      </c>
      <c r="I18" s="325">
        <f>E18-G18</f>
        <v>235155677</v>
      </c>
      <c r="J18" s="326">
        <f>ABS(IF(G18=0,0,((I18/G18)*100)))</f>
        <v>106.75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>
        <v>3235000</v>
      </c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3235000</v>
      </c>
      <c r="J20" s="351">
        <f>ABS(IF(G20=0,0,((I20/G20)*100)))</f>
        <v>0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>
        <v>452207135</v>
      </c>
      <c r="F24" s="349">
        <f>IF(E$8&gt;0,(E24/E$8)*100,0)</f>
        <v>0.34</v>
      </c>
      <c r="G24" s="348">
        <v>220286458</v>
      </c>
      <c r="H24" s="349">
        <f>IF(G$8&gt;0,(G24/G$8)*100,0)</f>
        <v>0.31</v>
      </c>
      <c r="I24" s="350">
        <f>E24-G24</f>
        <v>231920677</v>
      </c>
      <c r="J24" s="351">
        <f>ABS(IF(G24=0,0,((I24/G24)*100)))</f>
        <v>105.28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13703462244</v>
      </c>
      <c r="F26" s="324">
        <f aca="true" t="shared" si="4" ref="F26:F35">IF(E$8&gt;0,(E26/E$8)*100,0)</f>
        <v>10.17</v>
      </c>
      <c r="G26" s="324">
        <f>SUM(G27:G35)</f>
        <v>7147553153</v>
      </c>
      <c r="H26" s="324">
        <f aca="true" t="shared" si="5" ref="H26:H35">IF(G$8&gt;0,(G26/G$8)*100,0)</f>
        <v>10.09</v>
      </c>
      <c r="I26" s="325">
        <f aca="true" t="shared" si="6" ref="I26:I35">E26-G26</f>
        <v>6555909091</v>
      </c>
      <c r="J26" s="326">
        <f aca="true" t="shared" si="7" ref="J26:J35">ABS(IF(G26=0,0,((I26/G26)*100)))</f>
        <v>91.72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176246056</v>
      </c>
      <c r="F27" s="349">
        <f t="shared" si="4"/>
        <v>0.13</v>
      </c>
      <c r="G27" s="348">
        <v>3467520</v>
      </c>
      <c r="H27" s="349">
        <f t="shared" si="5"/>
        <v>0</v>
      </c>
      <c r="I27" s="350">
        <f t="shared" si="6"/>
        <v>172778536</v>
      </c>
      <c r="J27" s="351">
        <f t="shared" si="7"/>
        <v>4982.77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181724734</v>
      </c>
      <c r="F28" s="349">
        <f t="shared" si="4"/>
        <v>0.13</v>
      </c>
      <c r="G28" s="348">
        <v>86179412</v>
      </c>
      <c r="H28" s="349">
        <f t="shared" si="5"/>
        <v>0.12</v>
      </c>
      <c r="I28" s="350">
        <f t="shared" si="6"/>
        <v>95545322</v>
      </c>
      <c r="J28" s="351">
        <f t="shared" si="7"/>
        <v>110.87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2394294014</v>
      </c>
      <c r="F29" s="349">
        <f t="shared" si="4"/>
        <v>1.78</v>
      </c>
      <c r="G29" s="348">
        <v>1411401752</v>
      </c>
      <c r="H29" s="349">
        <f t="shared" si="5"/>
        <v>1.99</v>
      </c>
      <c r="I29" s="350">
        <f t="shared" si="6"/>
        <v>982892262</v>
      </c>
      <c r="J29" s="351">
        <f t="shared" si="7"/>
        <v>69.64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4300457387</v>
      </c>
      <c r="F30" s="349">
        <f t="shared" si="4"/>
        <v>3.19</v>
      </c>
      <c r="G30" s="348">
        <v>2404189497</v>
      </c>
      <c r="H30" s="349">
        <f t="shared" si="5"/>
        <v>3.39</v>
      </c>
      <c r="I30" s="350">
        <f t="shared" si="6"/>
        <v>1896267890</v>
      </c>
      <c r="J30" s="351">
        <f t="shared" si="7"/>
        <v>78.87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601243698</v>
      </c>
      <c r="F31" s="349">
        <f t="shared" si="4"/>
        <v>0.45</v>
      </c>
      <c r="G31" s="348">
        <v>287667260</v>
      </c>
      <c r="H31" s="349">
        <f t="shared" si="5"/>
        <v>0.41</v>
      </c>
      <c r="I31" s="350">
        <f t="shared" si="6"/>
        <v>313576438</v>
      </c>
      <c r="J31" s="351">
        <f t="shared" si="7"/>
        <v>109.01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3929903942</v>
      </c>
      <c r="F32" s="349">
        <f t="shared" si="4"/>
        <v>2.92</v>
      </c>
      <c r="G32" s="348">
        <v>2070410618</v>
      </c>
      <c r="H32" s="349">
        <f t="shared" si="5"/>
        <v>2.92</v>
      </c>
      <c r="I32" s="350">
        <f t="shared" si="6"/>
        <v>1859493324</v>
      </c>
      <c r="J32" s="351">
        <f t="shared" si="7"/>
        <v>89.81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>
        <v>2119592413</v>
      </c>
      <c r="F35" s="349">
        <f t="shared" si="4"/>
        <v>1.57</v>
      </c>
      <c r="G35" s="348">
        <v>884237094</v>
      </c>
      <c r="H35" s="349">
        <f t="shared" si="5"/>
        <v>1.25</v>
      </c>
      <c r="I35" s="350">
        <f t="shared" si="6"/>
        <v>1235355319</v>
      </c>
      <c r="J35" s="351">
        <f t="shared" si="7"/>
        <v>139.71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/>
      <c r="F40" s="349">
        <f>IF(E$8&gt;0,(E40/E$8)*100,0)</f>
        <v>0</v>
      </c>
      <c r="G40" s="348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183753674</v>
      </c>
      <c r="F42" s="324">
        <f>IF(E$8&gt;0,(E42/E$8)*100,0)</f>
        <v>0.14</v>
      </c>
      <c r="G42" s="324">
        <f>SUM(G43:G43)</f>
        <v>169120005</v>
      </c>
      <c r="H42" s="324">
        <f>IF(G$8&gt;0,(G42/G$8)*100,0)</f>
        <v>0.24</v>
      </c>
      <c r="I42" s="325">
        <f>E42-G42</f>
        <v>14633669</v>
      </c>
      <c r="J42" s="326">
        <f>ABS(IF(G42=0,0,((I42/G42)*100)))</f>
        <v>8.65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183753674</v>
      </c>
      <c r="F43" s="349">
        <f>IF(E$8&gt;0,(E43/E$8)*100,0)</f>
        <v>0.14</v>
      </c>
      <c r="G43" s="348">
        <v>169120005</v>
      </c>
      <c r="H43" s="349">
        <f>IF(G$8&gt;0,(G43/G$8)*100,0)</f>
        <v>0.24</v>
      </c>
      <c r="I43" s="350">
        <f>E43-G43</f>
        <v>14633669</v>
      </c>
      <c r="J43" s="351">
        <f>ABS(IF(G43=0,0,((I43/G43)*100)))</f>
        <v>8.65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3053788014</v>
      </c>
      <c r="F45" s="324">
        <f>IF(E$8&gt;0,(E45/E$8)*100,0)</f>
        <v>2.27</v>
      </c>
      <c r="G45" s="324">
        <f>SUM(G46:G46)</f>
        <v>906049971</v>
      </c>
      <c r="H45" s="324">
        <f>IF(G$8&gt;0,(G45/G$8)*100,0)</f>
        <v>1.28</v>
      </c>
      <c r="I45" s="325">
        <f>E45-G45</f>
        <v>2147738043</v>
      </c>
      <c r="J45" s="326">
        <f>ABS(IF(G45=0,0,((I45/G45)*100)))</f>
        <v>237.04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>
        <v>3053788014</v>
      </c>
      <c r="F46" s="349">
        <f>IF(E$8&gt;0,(E46/E$8)*100,0)</f>
        <v>2.27</v>
      </c>
      <c r="G46" s="348">
        <v>906049971</v>
      </c>
      <c r="H46" s="349">
        <f>IF(G$8&gt;0,(G46/G$8)*100,0)</f>
        <v>1.28</v>
      </c>
      <c r="I46" s="350">
        <f>E46-G46</f>
        <v>2147738043</v>
      </c>
      <c r="J46" s="351">
        <f>ABS(IF(G46=0,0,((I46/G46)*100)))</f>
        <v>237.04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107445689633</v>
      </c>
      <c r="F48" s="324">
        <f>IF(E$8&gt;0,(E48/E$8)*100,0)</f>
        <v>79.71</v>
      </c>
      <c r="G48" s="324">
        <f>SUM(G49:G52)</f>
        <v>58384622805</v>
      </c>
      <c r="H48" s="324">
        <f>IF(G$8&gt;0,(G48/G$8)*100,0)</f>
        <v>82.4</v>
      </c>
      <c r="I48" s="325">
        <f>E48-G48</f>
        <v>49061066828</v>
      </c>
      <c r="J48" s="326">
        <f>ABS(IF(G48=0,0,((I48/G48)*100)))</f>
        <v>84.03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107445689633</v>
      </c>
      <c r="F50" s="349">
        <f>IF(E$8&gt;0,(E50/E$8)*100,0)</f>
        <v>79.71</v>
      </c>
      <c r="G50" s="348">
        <v>58384622805</v>
      </c>
      <c r="H50" s="349">
        <f>IF(G$8&gt;0,(G50/G$8)*100,0)</f>
        <v>82.4</v>
      </c>
      <c r="I50" s="350">
        <f>E50-G50</f>
        <v>49061066828</v>
      </c>
      <c r="J50" s="351">
        <f>ABS(IF(G50=0,0,((I50/G50)*100)))</f>
        <v>84.03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134798021402</v>
      </c>
      <c r="F54" s="390">
        <f>IF(E$8&gt;0,(E54/E$8)*100,0)</f>
        <v>100</v>
      </c>
      <c r="G54" s="390">
        <f>G8</f>
        <v>70853142491</v>
      </c>
      <c r="H54" s="390">
        <f>IF(G$8&gt;0,(G54/G$8)*100,0)</f>
        <v>100</v>
      </c>
      <c r="I54" s="391">
        <f>E54-G54</f>
        <v>63944878911</v>
      </c>
      <c r="J54" s="392">
        <f>ABS(IF(G54=0,0,((I54/G54)*100)))</f>
        <v>90.25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114656269085</v>
      </c>
      <c r="F63" s="324">
        <f>IF(E$100&gt;0,(E63/E$100)*100,0)</f>
        <v>85.06</v>
      </c>
      <c r="G63" s="324">
        <f>G65+G71+G75+G79</f>
        <v>61271607531</v>
      </c>
      <c r="H63" s="324">
        <f>IF(G$100&gt;0,(G63/G$100)*100,0)</f>
        <v>86.48</v>
      </c>
      <c r="I63" s="325">
        <f>E63-G63</f>
        <v>53384661554</v>
      </c>
      <c r="J63" s="326">
        <f>ABS(IF(G63=0,0,((I63/G63)*100)))</f>
        <v>87.13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2574115726</v>
      </c>
      <c r="F65" s="440">
        <f>IF(E$100&gt;0,(E65/E$100)*100,0)</f>
        <v>1.91</v>
      </c>
      <c r="G65" s="440">
        <f>SUM(G66:G69)</f>
        <v>1096375278</v>
      </c>
      <c r="H65" s="440">
        <f>IF(G$100&gt;0,(G65/G$100)*100,0)</f>
        <v>1.55</v>
      </c>
      <c r="I65" s="441">
        <f>E65-G65</f>
        <v>1477740448</v>
      </c>
      <c r="J65" s="442">
        <f>ABS(IF(G65=0,0,((I65/G65)*100)))</f>
        <v>134.78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1143295648</v>
      </c>
      <c r="F67" s="349">
        <f>IF(E$100&gt;0,(E67/E$100)*100,0)</f>
        <v>0.85</v>
      </c>
      <c r="G67" s="348">
        <v>916199541</v>
      </c>
      <c r="H67" s="349">
        <f>IF(G$100&gt;0,(G67/G$100)*100,0)</f>
        <v>1.29</v>
      </c>
      <c r="I67" s="350">
        <f>E67-G67</f>
        <v>227096107</v>
      </c>
      <c r="J67" s="351">
        <f>ABS(IF(G67=0,0,((I67/G67)*100)))</f>
        <v>24.79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1430820078</v>
      </c>
      <c r="F68" s="349">
        <f>IF(E$100&gt;0,(E68/E$100)*100,0)</f>
        <v>1.06</v>
      </c>
      <c r="G68" s="348">
        <v>180175737</v>
      </c>
      <c r="H68" s="349">
        <f>IF(G$100&gt;0,(G68/G$100)*100,0)</f>
        <v>0.25</v>
      </c>
      <c r="I68" s="350">
        <f>E68-G68</f>
        <v>1250644341</v>
      </c>
      <c r="J68" s="351">
        <f>ABS(IF(G68=0,0,((I68/G68)*100)))</f>
        <v>694.12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0</v>
      </c>
      <c r="F71" s="440">
        <f>IF(E$100&gt;0,(E71/E$100)*100,0)</f>
        <v>0</v>
      </c>
      <c r="G71" s="440">
        <f>SUM(G72:G73)</f>
        <v>0</v>
      </c>
      <c r="H71" s="440">
        <f>IF(G$100&gt;0,(G71/G$100)*100,0)</f>
        <v>0</v>
      </c>
      <c r="I71" s="441">
        <f>E71-G71</f>
        <v>0</v>
      </c>
      <c r="J71" s="442">
        <f>ABS(IF(G71=0,0,((I71/G71)*100)))</f>
        <v>0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112082153359</v>
      </c>
      <c r="F75" s="440">
        <f>IF(E$100&gt;0,(E75/E$100)*100,0)</f>
        <v>83.15</v>
      </c>
      <c r="G75" s="440">
        <f>SUM(G76:G77)</f>
        <v>60175232253</v>
      </c>
      <c r="H75" s="440">
        <f>IF(G$100&gt;0,(G75/G$100)*100,0)</f>
        <v>84.93</v>
      </c>
      <c r="I75" s="441">
        <f>E75-G75</f>
        <v>51906921106</v>
      </c>
      <c r="J75" s="442">
        <f>ABS(IF(G75=0,0,((I75/G75)*100)))</f>
        <v>86.26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112082153359</v>
      </c>
      <c r="F77" s="349">
        <f>IF(E$100&gt;0,(E77/E$100)*100,0)</f>
        <v>83.15</v>
      </c>
      <c r="G77" s="348">
        <v>60175232253</v>
      </c>
      <c r="H77" s="349">
        <f>IF(G$100&gt;0,(G77/G$100)*100,0)</f>
        <v>84.93</v>
      </c>
      <c r="I77" s="350">
        <f>E77-G77</f>
        <v>51906921106</v>
      </c>
      <c r="J77" s="351">
        <f>ABS(IF(G77=0,0,((I77/G77)*100)))</f>
        <v>86.26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0</v>
      </c>
      <c r="F79" s="440">
        <f>IF(E$100&gt;0,(E79/E$100)*100,0)</f>
        <v>0</v>
      </c>
      <c r="G79" s="440">
        <f>SUM(G80)</f>
        <v>0</v>
      </c>
      <c r="H79" s="440">
        <f>IF(G$100&gt;0,(G79/G$100)*100,0)</f>
        <v>0</v>
      </c>
      <c r="I79" s="441">
        <f>E79-G79</f>
        <v>0</v>
      </c>
      <c r="J79" s="442">
        <f>ABS(IF(G79=0,0,((I79/G79)*100)))</f>
        <v>0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20141752317</v>
      </c>
      <c r="F82" s="324">
        <f>IF(E$100&gt;0,(E82/E$100)*100,0)</f>
        <v>14.94</v>
      </c>
      <c r="G82" s="324">
        <f>SUM(G84,G87,G91,G95)</f>
        <v>9581534960</v>
      </c>
      <c r="H82" s="324">
        <f>IF(G$100&gt;0,(G82/G$100)*100,0)</f>
        <v>13.52</v>
      </c>
      <c r="I82" s="325">
        <f>E82-G82</f>
        <v>10560217357</v>
      </c>
      <c r="J82" s="326">
        <f>ABS(IF(G82=0,0,((I82/G82)*100)))</f>
        <v>110.21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8907058241</v>
      </c>
      <c r="F84" s="440">
        <f>IF(E$100&gt;0,(E84/E$100)*100,0)</f>
        <v>6.61</v>
      </c>
      <c r="G84" s="440">
        <f>SUM(G85)</f>
        <v>4799246866</v>
      </c>
      <c r="H84" s="440">
        <f>IF(G$100&gt;0,(G84/G$100)*100,0)</f>
        <v>6.77</v>
      </c>
      <c r="I84" s="441">
        <f>E84-G84</f>
        <v>4107811375</v>
      </c>
      <c r="J84" s="442">
        <f>ABS(IF(G84=0,0,((I84/G84)*100)))</f>
        <v>85.59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8907058241</v>
      </c>
      <c r="F85" s="349">
        <f>IF(E$100&gt;0,(E85/E$100)*100,0)</f>
        <v>6.61</v>
      </c>
      <c r="G85" s="348">
        <v>4799246866</v>
      </c>
      <c r="H85" s="349">
        <f>IF(G$100&gt;0,(G85/G$100)*100,0)</f>
        <v>6.77</v>
      </c>
      <c r="I85" s="350">
        <f>E85-G85</f>
        <v>4107811375</v>
      </c>
      <c r="J85" s="351">
        <f>ABS(IF(G85=0,0,((I85/G85)*100)))</f>
        <v>85.59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13465202821</v>
      </c>
      <c r="F87" s="440">
        <f>IF(E$100&gt;0,(E87/E$100)*100,0)</f>
        <v>9.99</v>
      </c>
      <c r="G87" s="440">
        <f>SUM(G88:G89)</f>
        <v>5716582220</v>
      </c>
      <c r="H87" s="440">
        <f>IF(G$100&gt;0,(G87/G$100)*100,0)</f>
        <v>8.07</v>
      </c>
      <c r="I87" s="441">
        <f>E87-G87</f>
        <v>7748620601</v>
      </c>
      <c r="J87" s="442">
        <f>ABS(IF(G87=0,0,((I87/G87)*100)))</f>
        <v>135.55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>
        <v>13465202821</v>
      </c>
      <c r="F88" s="349">
        <f>IF(E$100&gt;0,(E88/E$100)*100,0)</f>
        <v>9.99</v>
      </c>
      <c r="G88" s="348">
        <v>5716582220</v>
      </c>
      <c r="H88" s="349">
        <f>IF(G$100&gt;0,(G88/G$100)*100,0)</f>
        <v>8.07</v>
      </c>
      <c r="I88" s="350">
        <f>E88-G88</f>
        <v>7748620601</v>
      </c>
      <c r="J88" s="351">
        <f>ABS(IF(G88=0,0,((I88/G88)*100)))</f>
        <v>135.55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/>
      <c r="F89" s="349">
        <f>IF(E$100&gt;0,(E89/E$100)*100,0)</f>
        <v>0</v>
      </c>
      <c r="G89" s="348"/>
      <c r="H89" s="349">
        <f>IF(G$100&gt;0,(G89/G$100)*100,0)</f>
        <v>0</v>
      </c>
      <c r="I89" s="350">
        <f>E89-G89</f>
        <v>0</v>
      </c>
      <c r="J89" s="351">
        <f>ABS(IF(G89=0,0,((I89/G89)*100)))</f>
        <v>0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-2230508745</v>
      </c>
      <c r="F91" s="440">
        <f>IF(E$100&gt;0,(E91/E$100)*100,0)</f>
        <v>-1.65</v>
      </c>
      <c r="G91" s="440">
        <f>G92+G93</f>
        <v>-934294126</v>
      </c>
      <c r="H91" s="440">
        <f>IF(G$100&gt;0,(G91/G$100)*100,0)</f>
        <v>-1.32</v>
      </c>
      <c r="I91" s="441">
        <f>E91-G91</f>
        <v>-1296214619</v>
      </c>
      <c r="J91" s="337">
        <f>ABS(IF(G91=0,0,((I91/G91)*100)))</f>
        <v>138.74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/>
      <c r="F92" s="349">
        <f>IF(E$100&gt;0,(E92/E$100)*100,0)</f>
        <v>0</v>
      </c>
      <c r="G92" s="348"/>
      <c r="H92" s="349">
        <f>IF(G$100&gt;0,(G92/G$100)*100,0)</f>
        <v>0</v>
      </c>
      <c r="I92" s="350">
        <f>E92-G92</f>
        <v>0</v>
      </c>
      <c r="J92" s="351">
        <f>ABS(IF(G92=0,0,((I92/G92)*100)))</f>
        <v>0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>
        <v>-2230508745</v>
      </c>
      <c r="F93" s="349">
        <f>IF(E$100&gt;0,(E93/E$100)*100,0)</f>
        <v>-1.65</v>
      </c>
      <c r="G93" s="348">
        <v>-934294126</v>
      </c>
      <c r="H93" s="349">
        <f>IF(G$100&gt;0,(G93/G$100)*100,0)</f>
        <v>-1.32</v>
      </c>
      <c r="I93" s="350">
        <f>E93-G93</f>
        <v>-1296214619</v>
      </c>
      <c r="J93" s="351">
        <f>ABS(IF(G93=0,0,((I93/G93)*100)))</f>
        <v>138.74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0</v>
      </c>
      <c r="F95" s="440">
        <f aca="true" t="shared" si="8" ref="F95:F100">IF(E$100&gt;0,(E95/E$100)*100,0)</f>
        <v>0</v>
      </c>
      <c r="G95" s="440">
        <f>SUM(G96:G99)</f>
        <v>0</v>
      </c>
      <c r="H95" s="440">
        <f aca="true" t="shared" si="9" ref="H95:H100">IF(G$100&gt;0,(G95/G$100)*100,0)</f>
        <v>0</v>
      </c>
      <c r="I95" s="441">
        <f aca="true" t="shared" si="10" ref="I95:I100">E95-G95</f>
        <v>0</v>
      </c>
      <c r="J95" s="442">
        <f aca="true" t="shared" si="11" ref="J95:J100">ABS(IF(G95=0,0,((I95/G95)*100)))</f>
        <v>0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/>
      <c r="F99" s="349">
        <f t="shared" si="8"/>
        <v>0</v>
      </c>
      <c r="G99" s="348"/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134798021402</v>
      </c>
      <c r="F100" s="390">
        <f t="shared" si="8"/>
        <v>100</v>
      </c>
      <c r="G100" s="390">
        <f>G63+G82</f>
        <v>70853142491</v>
      </c>
      <c r="H100" s="390">
        <f t="shared" si="9"/>
        <v>100</v>
      </c>
      <c r="I100" s="391">
        <f t="shared" si="10"/>
        <v>63944878911</v>
      </c>
      <c r="J100" s="392">
        <f t="shared" si="11"/>
        <v>90.25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I5:J5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2011-04-28T10:02:29Z</dcterms:created>
  <dcterms:modified xsi:type="dcterms:W3CDTF">2011-04-28T10:02:36Z</dcterms:modified>
  <cp:category/>
  <cp:version/>
  <cp:contentType/>
  <cp:contentStatus/>
</cp:coreProperties>
</file>