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9420" windowHeight="11020" activeTab="0"/>
  </bookViews>
  <sheets>
    <sheet name="表7(試算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#N/A</definedName>
    <definedName name="\b">#N/A</definedName>
    <definedName name="\e">'[1]主管明細'!#REF!</definedName>
    <definedName name="\q">#REF!</definedName>
    <definedName name="\w">#REF!</definedName>
    <definedName name="\z">'[2]人基表89'!#REF!</definedName>
    <definedName name="__1_891112_02">#REF!</definedName>
    <definedName name="__2_901218_02">#REF!</definedName>
    <definedName name="__oil1">#REF!</definedName>
    <definedName name="__oil2">#REF!</definedName>
    <definedName name="_1_891112_02">#REF!</definedName>
    <definedName name="_2_901218_02">#REF!</definedName>
    <definedName name="_90908_01">#REF!</definedName>
    <definedName name="_a">#REF!</definedName>
    <definedName name="_b">#REF!</definedName>
    <definedName name="_Fill" hidden="1">#REF!</definedName>
    <definedName name="_Key1" hidden="1">'[3]97TAB1'!#REF!</definedName>
    <definedName name="_oil1">#REF!</definedName>
    <definedName name="_oil2">#REF!</definedName>
    <definedName name="_Order1" hidden="1">0</definedName>
    <definedName name="_Parse_Out" hidden="1">#REF!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hidden="1">{"'Sheet1'!$A$1:$I$102","'Sheet1'!$A$1:$I$104"}</definedName>
    <definedName name="aaaaaaaaaaaaa" hidden="1">{"'Sheet1'!$A$1:$I$102","'Sheet1'!$A$1:$I$104"}</definedName>
    <definedName name="aaawerwaerwear" hidden="1">{"'Sheet1'!$A$1:$I$102","'Sheet1'!$A$1:$I$104"}</definedName>
    <definedName name="aabbbb" hidden="1">{"'Sheet1'!$A$1:$I$102","'Sheet1'!$A$1:$I$104"}</definedName>
    <definedName name="aeeeaae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'[4]全部國營事業'!#REF!</definedName>
    <definedName name="D">#REF!</definedName>
    <definedName name="DD">#REF!</definedName>
    <definedName name="dfrg" hidden="1">{"'Sheet1'!$A$1:$I$102","'Sheet1'!$A$1:$I$104"}</definedName>
    <definedName name="eee" hidden="1">{"'Sheet1'!$A$1:$I$102","'Sheet1'!$A$1:$I$104"}</definedName>
    <definedName name="eeee" hidden="1">{"'Sheet1'!$A$1:$I$102","'Sheet1'!$A$1:$I$104"}</definedName>
    <definedName name="eeeeawerawer" hidden="1">{"'Sheet1'!$A$1:$I$102","'Sheet1'!$A$1:$I$104"}</definedName>
    <definedName name="Excel_BuiltIn__FilterDatabase_1">'[5]外交部'!#REF!</definedName>
    <definedName name="ff" hidden="1">{"'Sheet1'!$A$1:$I$102","'Sheet1'!$A$1:$I$104"}</definedName>
    <definedName name="fffffff" hidden="1">{"'Sheet1'!$A$1:$I$102","'Sheet1'!$A$1:$I$104"}</definedName>
    <definedName name="fffffffffff" hidden="1">{"'Sheet1'!$A$1:$I$102","'Sheet1'!$A$1:$I$104"}</definedName>
    <definedName name="fffffffffffffffffffffff" hidden="1">{"'Sheet1'!$A$1:$I$102","'Sheet1'!$A$1:$I$104"}</definedName>
    <definedName name="HH">'[6]繳庫'!#REF!</definedName>
    <definedName name="hhhh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hidden="1">{"'Sheet1'!$A$1:$I$102","'Sheet1'!$A$1:$I$104"}</definedName>
    <definedName name="LB6084.BS.BS">#N/A</definedName>
    <definedName name="NAME">'[7]機關明細'!#REF!</definedName>
    <definedName name="NI">#REF!</definedName>
    <definedName name="ONE">'[4]全部國營事業'!#REF!</definedName>
    <definedName name="pp">#REF!</definedName>
    <definedName name="_xlnm.Print_Area" localSheetId="0">'表7(試算)'!$A$1:$O$96</definedName>
    <definedName name="Print_Area_MI">#REF!</definedName>
    <definedName name="_xlnm.Print_Titles" localSheetId="0">'表7(試算)'!$1:$6</definedName>
    <definedName name="qqqqqqqqqq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report">#REF!</definedName>
    <definedName name="rrwearwe" hidden="1">{"'Sheet1'!$A$1:$I$102","'Sheet1'!$A$1:$I$104"}</definedName>
    <definedName name="seeee" hidden="1">{"'Sheet1'!$A$1:$I$102","'Sheet1'!$A$1:$I$104"}</definedName>
    <definedName name="swsw" hidden="1">{"'Sheet1'!$A$1:$I$102","'Sheet1'!$A$1:$I$104"}</definedName>
    <definedName name="TBL_02X">'[9]R323_02_X'!$A:$G</definedName>
    <definedName name="TBL_02Z">'[9]R323_02_Z'!$A:$G</definedName>
    <definedName name="TT">#REF!</definedName>
    <definedName name="uuu" hidden="1">{"'Sheet1'!$A$1:$I$102","'Sheet1'!$A$1:$I$104"}</definedName>
    <definedName name="w" hidden="1">{"'Sheet1'!$A$1:$I$102","'Sheet1'!$A$1:$I$104"}</definedName>
    <definedName name="www" hidden="1">{"'Sheet1'!$A$1:$I$102","'Sheet1'!$A$1:$I$104"}</definedName>
    <definedName name="wwwww" hidden="1">{"'Sheet1'!$A$1:$I$102","'Sheet1'!$A$1:$I$104"}</definedName>
    <definedName name="XX">#REF!</definedName>
    <definedName name="中低收入老人生活津貼等">#REF!</definedName>
    <definedName name="斤">#REF!</definedName>
    <definedName name="火" hidden="1">{"'Sheet1'!$A$1:$I$102","'Sheet1'!$A$1:$I$104"}</definedName>
    <definedName name="主計處新資料">#REF!</definedName>
    <definedName name="台北市">#REF!</definedName>
    <definedName name="我" hidden="1">{"'Sheet1'!$A$1:$I$102","'Sheet1'!$A$1:$I$104"}</definedName>
    <definedName name="叔">'[2]人基表89'!#REF!</definedName>
    <definedName name="表2">#REF!</definedName>
    <definedName name="研考會" hidden="1">{"'87-90'!$A$1:$R$28"}</definedName>
    <definedName name="美" hidden="1">'[3]97TAB1'!#REF!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hidden="1">{"'87-90'!$A$1:$R$28"}</definedName>
    <definedName name="歲入" hidden="1">{"'Sheet1'!$A$1:$I$102","'Sheet1'!$A$1:$I$104"}</definedName>
    <definedName name="經常支出_______________或資本支出">#REF!</definedName>
    <definedName name="嘉義市" hidden="1">{"'Sheet1'!$A$1:$I$102","'Sheet1'!$A$1:$I$104"}</definedName>
    <definedName name="臺南市" hidden="1">{"'Sheet1'!$A$1:$I$102","'Sheet1'!$A$1:$I$104"}</definedName>
    <definedName name="職能表預">'[10]員額(2)'!#REF!</definedName>
  </definedNames>
  <calcPr fullCalcOnLoad="1"/>
</workbook>
</file>

<file path=xl/comments1.xml><?xml version="1.0" encoding="utf-8"?>
<comments xmlns="http://schemas.openxmlformats.org/spreadsheetml/2006/main">
  <authors>
    <author>z00sp</author>
    <author>陳淑娟</author>
  </authors>
  <commentList>
    <comment ref="G1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已有決算資料者，對照財政部電子書，近兩年預算數部分，用總處淨收支設算金額。</t>
        </r>
      </text>
    </comment>
    <comment ref="F90" authorId="1">
      <text>
        <r>
          <rPr>
            <b/>
            <sz val="9"/>
            <rFont val="細明體"/>
            <family val="3"/>
          </rPr>
          <t>陳淑娟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尾差</t>
        </r>
      </text>
    </comment>
    <comment ref="M90" authorId="1">
      <text>
        <r>
          <rPr>
            <b/>
            <sz val="9"/>
            <rFont val="細明體"/>
            <family val="3"/>
          </rPr>
          <t>陳淑娟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尾差</t>
        </r>
      </text>
    </comment>
  </commentList>
</comments>
</file>

<file path=xl/sharedStrings.xml><?xml version="1.0" encoding="utf-8"?>
<sst xmlns="http://schemas.openxmlformats.org/spreadsheetml/2006/main" count="104" uniqueCount="86">
  <si>
    <t>歷年各級政府</t>
  </si>
  <si>
    <t>淨收支概況表</t>
  </si>
  <si>
    <t>百分比</t>
  </si>
  <si>
    <t>說明：1.本表包括總預算、追加（減）預算及特別預算，並扣除各級政府彼此間補助及協助等重複收支數。</t>
  </si>
  <si>
    <t>98年度</t>
  </si>
  <si>
    <t>105年度</t>
  </si>
  <si>
    <t>106年度</t>
  </si>
  <si>
    <t>參考表10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</si>
  <si>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</si>
  <si>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</si>
  <si>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</si>
  <si>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</si>
  <si>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</si>
  <si>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</si>
  <si>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</si>
  <si>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</si>
  <si>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</si>
  <si>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</si>
  <si>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</si>
  <si>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</si>
  <si>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</si>
  <si>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</si>
  <si>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</si>
  <si>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</si>
  <si>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</si>
  <si>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</si>
  <si>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</si>
  <si>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</si>
  <si>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</si>
  <si>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</si>
  <si>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</si>
  <si>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</si>
  <si>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</si>
  <si>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</si>
  <si>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</si>
  <si>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</si>
  <si>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</si>
  <si>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</si>
  <si>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</si>
  <si>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</si>
  <si>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</si>
  <si>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</si>
  <si>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</si>
  <si>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</si>
  <si>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</si>
  <si>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</si>
  <si>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</si>
  <si>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</si>
  <si>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</si>
  <si>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</si>
  <si>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</si>
  <si>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</si>
  <si>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</si>
  <si>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</si>
  <si>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</si>
  <si>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4.省市政府100年度（含）以後含新北市、臺北市、臺中市、臺南市及高雄市等五都；104年度（含）</t>
  </si>
  <si>
    <t xml:space="preserve">              以後含新北市、臺北市、桃園市、臺中市、臺南市及高雄市等六都及所轄山地原住民區。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</si>
  <si>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</si>
  <si>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</si>
  <si>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</si>
  <si>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</si>
  <si>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</si>
  <si>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</si>
  <si>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</si>
  <si>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</si>
  <si>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</si>
  <si>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</si>
  <si>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</si>
  <si>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</si>
  <si>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</si>
  <si>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</si>
  <si>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</si>
  <si>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</si>
  <si>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</si>
  <si>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</si>
  <si>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</si>
  <si>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</si>
  <si>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</si>
  <si>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</si>
  <si>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99年度</t>
  </si>
  <si>
    <t>100年度</t>
  </si>
  <si>
    <t>101年度</t>
  </si>
  <si>
    <t>102年度</t>
  </si>
  <si>
    <t>103年度</t>
  </si>
  <si>
    <t>104年度</t>
  </si>
  <si>
    <t>107年度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</si>
</sst>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.00_ "/>
    <numFmt numFmtId="180" formatCode="0.0_);[Red]\(0.0\)"/>
    <numFmt numFmtId="181" formatCode="_-* #,##0_-;\-* #,##0_-;_-* &quot;-&quot;??_-;_-@_-"/>
    <numFmt numFmtId="182" formatCode="#,##0.00_ "/>
    <numFmt numFmtId="183" formatCode="General_)"/>
    <numFmt numFmtId="184" formatCode="0.00_)"/>
    <numFmt numFmtId="185" formatCode="#,##0.0000_ "/>
    <numFmt numFmtId="186" formatCode="#,##0.000_ "/>
    <numFmt numFmtId="187" formatCode="_-* ###\ ###\ ##0_-;_-* \-###\ ###\ ##0_-;_-* &quot;－&quot;_-;_-@_-"/>
    <numFmt numFmtId="188" formatCode="_-* ###\ ##0_-;_-* \-###\ ##0_-;_-* &quot;－&quot;_-;_-@_-"/>
    <numFmt numFmtId="189" formatCode="_-* ###\ ##0.0_-;_-* \-###\ ##0.0_-;_-* &quot;－&quot;_-;_-@_-"/>
    <numFmt numFmtId="190" formatCode="#\ ##0_-;\-#\ ##0_-;_-0_-;_-@_ "/>
    <numFmt numFmtId="191" formatCode="#\ ##0.0_-;\-#\ ##0.0_-;_-0.0_-;_-@_ "/>
    <numFmt numFmtId="192" formatCode="m/d/yyyy"/>
    <numFmt numFmtId="193" formatCode="_(&quot;$&quot;* #,##0_);_(&quot;$&quot;* \(#,##0\);_(&quot;$&quot;* &quot;-&quot;_);_(@_)"/>
    <numFmt numFmtId="194" formatCode="0.00\ \ "/>
    <numFmt numFmtId="195" formatCode="#,##0_);[Red]\(#,##0\)"/>
    <numFmt numFmtId="196" formatCode="#,##0\ \ "/>
    <numFmt numFmtId="197" formatCode="0.0\ \ "/>
    <numFmt numFmtId="198" formatCode="0.0"/>
  </numFmts>
  <fonts count="56"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Helv"/>
      <family val="2"/>
    </font>
    <font>
      <sz val="12"/>
      <name val="標楷體"/>
      <family val="4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sz val="9"/>
      <name val="華康細明體"/>
      <family val="3"/>
    </font>
    <font>
      <sz val="7.5"/>
      <name val="Century Schoolbook"/>
      <family val="1"/>
    </font>
    <font>
      <b/>
      <i/>
      <sz val="16"/>
      <name val="Helv"/>
      <family val="2"/>
    </font>
    <font>
      <sz val="10"/>
      <name val="Arial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4"/>
      <color indexed="17"/>
      <name val="標楷體"/>
      <family val="4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name val="圖龍細楷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20"/>
      <name val="標楷體"/>
      <family val="4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20"/>
      <color indexed="8"/>
      <name val="新細明體"/>
      <family val="1"/>
    </font>
    <font>
      <b/>
      <sz val="20"/>
      <color indexed="8"/>
      <name val="新細明體"/>
      <family val="1"/>
    </font>
    <font>
      <b/>
      <sz val="20"/>
      <color indexed="8"/>
      <name val="標楷體"/>
      <family val="4"/>
    </font>
    <font>
      <sz val="16"/>
      <color indexed="8"/>
      <name val="新細明體"/>
      <family val="1"/>
    </font>
    <font>
      <sz val="14"/>
      <name val="新細明體"/>
      <family val="1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3"/>
      <name val="新細明體"/>
      <family val="1"/>
    </font>
    <font>
      <b/>
      <sz val="9"/>
      <name val="新細明體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b/>
      <sz val="8"/>
      <name val="新細明體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otted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38" fontId="5" fillId="0" borderId="0" applyBorder="0" applyAlignment="0">
      <protection/>
    </xf>
    <xf numFmtId="183" fontId="6" fillId="16" borderId="1" applyNumberFormat="0" applyFont="0" applyFill="0" applyBorder="0">
      <alignment horizontal="center" vertical="center"/>
      <protection/>
    </xf>
    <xf numFmtId="187" fontId="7" fillId="0" borderId="0">
      <alignment/>
      <protection/>
    </xf>
    <xf numFmtId="188" fontId="7" fillId="0" borderId="0">
      <alignment/>
      <protection/>
    </xf>
    <xf numFmtId="189" fontId="7" fillId="0" borderId="0" applyBorder="0">
      <alignment vertical="center"/>
      <protection/>
    </xf>
    <xf numFmtId="190" fontId="8" fillId="0" borderId="2" applyFill="0" applyBorder="0" applyProtection="0">
      <alignment horizontal="right" vertical="center"/>
    </xf>
    <xf numFmtId="191" fontId="8" fillId="0" borderId="0" applyFill="0" applyBorder="0" applyProtection="0">
      <alignment horizontal="right" vertical="center"/>
    </xf>
    <xf numFmtId="184" fontId="9" fillId="0" borderId="0">
      <alignment/>
      <protection/>
    </xf>
    <xf numFmtId="0" fontId="10" fillId="0" borderId="0">
      <alignment/>
      <protection/>
    </xf>
    <xf numFmtId="0" fontId="11" fillId="17" borderId="3" applyNumberFormat="0" applyAlignment="0" applyProtection="0"/>
    <xf numFmtId="2" fontId="11" fillId="18" borderId="3" applyProtection="0">
      <alignment horizontal="right"/>
    </xf>
    <xf numFmtId="2" fontId="12" fillId="19" borderId="3" applyProtection="0">
      <alignment horizontal="right"/>
    </xf>
    <xf numFmtId="192" fontId="13" fillId="20" borderId="3" applyProtection="0">
      <alignment horizontal="right"/>
    </xf>
    <xf numFmtId="192" fontId="13" fillId="20" borderId="3" applyProtection="0">
      <alignment horizontal="left"/>
    </xf>
    <xf numFmtId="0" fontId="14" fillId="17" borderId="3" applyNumberFormat="0" applyProtection="0">
      <alignment horizontal="left"/>
    </xf>
    <xf numFmtId="2" fontId="13" fillId="17" borderId="3" applyProtection="0">
      <alignment/>
    </xf>
    <xf numFmtId="2" fontId="13" fillId="17" borderId="3" applyProtection="0">
      <alignment/>
    </xf>
    <xf numFmtId="2" fontId="15" fillId="0" borderId="0" applyFill="0" applyBorder="0" applyProtection="0">
      <alignment/>
    </xf>
    <xf numFmtId="2" fontId="12" fillId="0" borderId="0" applyFill="0" applyBorder="0" applyProtection="0">
      <alignment/>
    </xf>
    <xf numFmtId="2" fontId="12" fillId="18" borderId="3" applyProtection="0">
      <alignment/>
    </xf>
    <xf numFmtId="2" fontId="12" fillId="21" borderId="3" applyProtection="0">
      <alignment/>
    </xf>
    <xf numFmtId="2" fontId="16" fillId="19" borderId="3" applyProtection="0">
      <alignment/>
    </xf>
    <xf numFmtId="2" fontId="16" fillId="19" borderId="3" applyProtection="0">
      <alignment horizontal="center"/>
    </xf>
    <xf numFmtId="2" fontId="12" fillId="21" borderId="3" applyProtection="0">
      <alignment horizontal="center"/>
    </xf>
    <xf numFmtId="0" fontId="17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4" applyNumberFormat="0" applyFill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2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0" fillId="24" borderId="7" applyNumberFormat="0" applyFont="0" applyAlignment="0" applyProtection="0"/>
    <xf numFmtId="37" fontId="24" fillId="0" borderId="1">
      <alignment horizontal="justify" vertical="center" wrapText="1"/>
      <protection/>
    </xf>
    <xf numFmtId="0" fontId="2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30" fillId="7" borderId="5" applyNumberFormat="0" applyAlignment="0" applyProtection="0"/>
    <xf numFmtId="0" fontId="31" fillId="23" borderId="11" applyNumberFormat="0" applyAlignment="0" applyProtection="0"/>
    <xf numFmtId="0" fontId="32" fillId="28" borderId="12" applyNumberFormat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37" fillId="0" borderId="0" xfId="76" applyFont="1" applyFill="1" applyAlignment="1">
      <alignment/>
      <protection/>
    </xf>
    <xf numFmtId="0" fontId="39" fillId="0" borderId="0" xfId="76" applyFont="1" applyFill="1" applyAlignment="1">
      <alignment horizontal="centerContinuous" vertical="center"/>
      <protection/>
    </xf>
    <xf numFmtId="0" fontId="40" fillId="0" borderId="0" xfId="76" applyFont="1" applyFill="1" applyAlignment="1">
      <alignment horizontal="centerContinuous" vertical="center"/>
      <protection/>
    </xf>
    <xf numFmtId="0" fontId="41" fillId="0" borderId="0" xfId="76" applyFont="1" applyFill="1" applyAlignment="1">
      <alignment horizontal="right" vertical="center"/>
      <protection/>
    </xf>
    <xf numFmtId="0" fontId="41" fillId="0" borderId="0" xfId="76" applyFont="1" applyFill="1" applyAlignment="1">
      <alignment horizontal="left" vertical="center"/>
      <protection/>
    </xf>
    <xf numFmtId="0" fontId="42" fillId="0" borderId="0" xfId="76" applyFont="1" applyFill="1" applyAlignment="1">
      <alignment horizontal="centerContinuous" vertical="center"/>
      <protection/>
    </xf>
    <xf numFmtId="0" fontId="17" fillId="0" borderId="0" xfId="73" applyFont="1" applyFill="1" applyAlignment="1">
      <alignment vertical="center"/>
      <protection/>
    </xf>
    <xf numFmtId="0" fontId="43" fillId="0" borderId="0" xfId="76" applyFont="1" applyFill="1" applyAlignment="1">
      <alignment vertical="center"/>
      <protection/>
    </xf>
    <xf numFmtId="0" fontId="44" fillId="0" borderId="0" xfId="76" applyFont="1" applyFill="1" applyAlignment="1">
      <alignment horizontal="centerContinuous" vertical="center"/>
      <protection/>
    </xf>
    <xf numFmtId="0" fontId="44" fillId="0" borderId="0" xfId="76" applyFont="1" applyFill="1" applyAlignment="1">
      <alignment horizontal="right" vertical="center"/>
      <protection/>
    </xf>
    <xf numFmtId="0" fontId="44" fillId="0" borderId="0" xfId="76" applyFont="1" applyFill="1" applyAlignment="1">
      <alignment horizontal="left" vertical="center"/>
      <protection/>
    </xf>
    <xf numFmtId="0" fontId="45" fillId="0" borderId="0" xfId="76" applyFont="1" applyFill="1" applyAlignment="1">
      <alignment horizontal="center"/>
      <protection/>
    </xf>
    <xf numFmtId="0" fontId="45" fillId="0" borderId="0" xfId="76" applyFont="1" applyFill="1">
      <alignment/>
      <protection/>
    </xf>
    <xf numFmtId="0" fontId="46" fillId="0" borderId="0" xfId="76" applyFont="1" applyFill="1" applyAlignment="1">
      <alignment horizontal="right"/>
      <protection/>
    </xf>
    <xf numFmtId="0" fontId="17" fillId="0" borderId="0" xfId="73" applyFont="1" applyFill="1">
      <alignment/>
      <protection/>
    </xf>
    <xf numFmtId="0" fontId="46" fillId="0" borderId="13" xfId="76" applyFont="1" applyFill="1" applyBorder="1" applyAlignment="1">
      <alignment horizontal="centerContinuous" vertical="center"/>
      <protection/>
    </xf>
    <xf numFmtId="0" fontId="46" fillId="0" borderId="14" xfId="76" applyFont="1" applyFill="1" applyBorder="1" applyAlignment="1">
      <alignment horizontal="centerContinuous" vertical="center"/>
      <protection/>
    </xf>
    <xf numFmtId="0" fontId="46" fillId="0" borderId="15" xfId="76" applyFont="1" applyFill="1" applyBorder="1" applyAlignment="1">
      <alignment horizontal="centerContinuous" vertical="center"/>
      <protection/>
    </xf>
    <xf numFmtId="0" fontId="46" fillId="0" borderId="16" xfId="76" applyFont="1" applyFill="1" applyBorder="1" applyAlignment="1">
      <alignment horizontal="centerContinuous" vertical="center"/>
      <protection/>
    </xf>
    <xf numFmtId="0" fontId="46" fillId="0" borderId="1" xfId="76" applyFont="1" applyFill="1" applyBorder="1" applyAlignment="1">
      <alignment horizontal="centerContinuous" vertical="center"/>
      <protection/>
    </xf>
    <xf numFmtId="0" fontId="46" fillId="0" borderId="17" xfId="76" applyFont="1" applyFill="1" applyBorder="1" applyAlignment="1">
      <alignment horizontal="right" vertical="center"/>
      <protection/>
    </xf>
    <xf numFmtId="0" fontId="46" fillId="0" borderId="18" xfId="76" applyFont="1" applyFill="1" applyBorder="1" applyAlignment="1">
      <alignment horizontal="centerContinuous" vertical="center"/>
      <protection/>
    </xf>
    <xf numFmtId="0" fontId="46" fillId="0" borderId="17" xfId="76" applyFont="1" applyFill="1" applyBorder="1" applyAlignment="1">
      <alignment horizontal="centerContinuous" vertical="center"/>
      <protection/>
    </xf>
    <xf numFmtId="0" fontId="46" fillId="0" borderId="19" xfId="76" applyFont="1" applyFill="1" applyBorder="1" applyAlignment="1">
      <alignment horizontal="centerContinuous" vertical="center"/>
      <protection/>
    </xf>
    <xf numFmtId="0" fontId="46" fillId="0" borderId="18" xfId="76" applyFont="1" applyFill="1" applyBorder="1" applyAlignment="1">
      <alignment horizontal="center" vertical="center"/>
      <protection/>
    </xf>
    <xf numFmtId="0" fontId="46" fillId="0" borderId="1" xfId="76" applyFont="1" applyFill="1" applyBorder="1" applyAlignment="1">
      <alignment horizontal="center" vertical="center"/>
      <protection/>
    </xf>
    <xf numFmtId="0" fontId="46" fillId="0" borderId="17" xfId="76" applyFont="1" applyFill="1" applyBorder="1" applyAlignment="1">
      <alignment horizontal="center" vertical="center"/>
      <protection/>
    </xf>
    <xf numFmtId="0" fontId="45" fillId="0" borderId="0" xfId="76" applyFont="1" applyFill="1" applyBorder="1" applyAlignment="1">
      <alignment horizontal="left"/>
      <protection/>
    </xf>
    <xf numFmtId="196" fontId="48" fillId="0" borderId="20" xfId="76" applyNumberFormat="1" applyFont="1" applyFill="1" applyBorder="1">
      <alignment/>
      <protection/>
    </xf>
    <xf numFmtId="196" fontId="48" fillId="0" borderId="21" xfId="76" applyNumberFormat="1" applyFont="1" applyFill="1" applyBorder="1">
      <alignment/>
      <protection/>
    </xf>
    <xf numFmtId="197" fontId="48" fillId="0" borderId="21" xfId="76" applyNumberFormat="1" applyFont="1" applyFill="1" applyBorder="1">
      <alignment/>
      <protection/>
    </xf>
    <xf numFmtId="198" fontId="48" fillId="0" borderId="22" xfId="76" applyNumberFormat="1" applyFont="1" applyFill="1" applyBorder="1">
      <alignment/>
      <protection/>
    </xf>
    <xf numFmtId="197" fontId="48" fillId="0" borderId="23" xfId="76" applyNumberFormat="1" applyFont="1" applyFill="1" applyBorder="1">
      <alignment/>
      <protection/>
    </xf>
    <xf numFmtId="197" fontId="48" fillId="0" borderId="20" xfId="76" applyNumberFormat="1" applyFont="1" applyFill="1" applyBorder="1">
      <alignment/>
      <protection/>
    </xf>
    <xf numFmtId="198" fontId="48" fillId="0" borderId="24" xfId="76" applyNumberFormat="1" applyFont="1" applyFill="1" applyBorder="1">
      <alignment/>
      <protection/>
    </xf>
    <xf numFmtId="197" fontId="48" fillId="0" borderId="25" xfId="76" applyNumberFormat="1" applyFont="1" applyFill="1" applyBorder="1">
      <alignment/>
      <protection/>
    </xf>
    <xf numFmtId="198" fontId="48" fillId="0" borderId="0" xfId="76" applyNumberFormat="1" applyFont="1" applyFill="1" applyBorder="1">
      <alignment/>
      <protection/>
    </xf>
    <xf numFmtId="0" fontId="45" fillId="0" borderId="24" xfId="76" applyFont="1" applyFill="1" applyBorder="1" applyAlignment="1">
      <alignment horizontal="left"/>
      <protection/>
    </xf>
    <xf numFmtId="0" fontId="45" fillId="0" borderId="26" xfId="76" applyFont="1" applyFill="1" applyBorder="1" applyAlignment="1">
      <alignment horizontal="center"/>
      <protection/>
    </xf>
    <xf numFmtId="0" fontId="48" fillId="0" borderId="27" xfId="76" applyFont="1" applyFill="1" applyBorder="1">
      <alignment/>
      <protection/>
    </xf>
    <xf numFmtId="197" fontId="48" fillId="0" borderId="27" xfId="76" applyNumberFormat="1" applyFont="1" applyFill="1" applyBorder="1">
      <alignment/>
      <protection/>
    </xf>
    <xf numFmtId="0" fontId="48" fillId="0" borderId="28" xfId="76" applyFont="1" applyFill="1" applyBorder="1">
      <alignment/>
      <protection/>
    </xf>
    <xf numFmtId="0" fontId="48" fillId="0" borderId="29" xfId="76" applyFont="1" applyFill="1" applyBorder="1">
      <alignment/>
      <protection/>
    </xf>
    <xf numFmtId="0" fontId="45" fillId="0" borderId="0" xfId="76" applyFont="1" applyFill="1" applyAlignment="1">
      <alignment vertical="center"/>
      <protection/>
    </xf>
    <xf numFmtId="0" fontId="45" fillId="0" borderId="30" xfId="76" applyFont="1" applyFill="1" applyBorder="1" applyAlignment="1">
      <alignment vertical="center"/>
      <protection/>
    </xf>
    <xf numFmtId="0" fontId="45" fillId="0" borderId="0" xfId="76" applyFont="1" applyFill="1" applyBorder="1" applyAlignment="1">
      <alignment vertical="center"/>
      <protection/>
    </xf>
    <xf numFmtId="0" fontId="45" fillId="0" borderId="24" xfId="76" applyFont="1" applyFill="1" applyBorder="1" applyAlignment="1">
      <alignment horizontal="left" wrapText="1"/>
      <protection/>
    </xf>
    <xf numFmtId="196" fontId="48" fillId="0" borderId="20" xfId="76" applyNumberFormat="1" applyFont="1" applyFill="1" applyBorder="1" applyAlignment="1">
      <alignment vertical="center"/>
      <protection/>
    </xf>
    <xf numFmtId="197" fontId="48" fillId="0" borderId="20" xfId="76" applyNumberFormat="1" applyFont="1" applyFill="1" applyBorder="1" applyAlignment="1">
      <alignment vertical="center"/>
      <protection/>
    </xf>
    <xf numFmtId="198" fontId="48" fillId="0" borderId="0" xfId="76" applyNumberFormat="1" applyFont="1" applyFill="1" applyBorder="1" applyAlignment="1">
      <alignment vertical="center"/>
      <protection/>
    </xf>
    <xf numFmtId="197" fontId="48" fillId="0" borderId="25" xfId="76" applyNumberFormat="1" applyFont="1" applyFill="1" applyBorder="1" applyAlignment="1">
      <alignment vertical="center"/>
      <protection/>
    </xf>
    <xf numFmtId="197" fontId="49" fillId="0" borderId="20" xfId="76" applyNumberFormat="1" applyFont="1" applyFill="1" applyBorder="1">
      <alignment/>
      <protection/>
    </xf>
    <xf numFmtId="198" fontId="49" fillId="0" borderId="0" xfId="76" applyNumberFormat="1" applyFont="1" applyFill="1" applyBorder="1">
      <alignment/>
      <protection/>
    </xf>
    <xf numFmtId="196" fontId="49" fillId="0" borderId="20" xfId="76" applyNumberFormat="1" applyFont="1" applyFill="1" applyBorder="1">
      <alignment/>
      <protection/>
    </xf>
    <xf numFmtId="0" fontId="17" fillId="0" borderId="0" xfId="73" applyFont="1" applyFill="1" applyBorder="1">
      <alignment/>
      <protection/>
    </xf>
    <xf numFmtId="0" fontId="50" fillId="0" borderId="24" xfId="76" applyFont="1" applyFill="1" applyBorder="1" applyAlignment="1">
      <alignment horizontal="left"/>
      <protection/>
    </xf>
    <xf numFmtId="0" fontId="17" fillId="0" borderId="0" xfId="73" applyFont="1" applyFill="1" applyAlignment="1">
      <alignment/>
      <protection/>
    </xf>
    <xf numFmtId="0" fontId="45" fillId="0" borderId="0" xfId="76" applyFont="1" applyFill="1" applyAlignment="1">
      <alignment/>
      <protection/>
    </xf>
    <xf numFmtId="41" fontId="17" fillId="0" borderId="0" xfId="73" applyNumberFormat="1" applyFont="1" applyFill="1">
      <alignment/>
      <protection/>
    </xf>
    <xf numFmtId="196" fontId="17" fillId="0" borderId="0" xfId="73" applyNumberFormat="1" applyFont="1" applyFill="1">
      <alignment/>
      <protection/>
    </xf>
    <xf numFmtId="0" fontId="46" fillId="0" borderId="22" xfId="76" applyFont="1" applyFill="1" applyBorder="1" applyAlignment="1">
      <alignment horizontal="center" vertical="center"/>
      <protection/>
    </xf>
    <xf numFmtId="0" fontId="46" fillId="0" borderId="24" xfId="76" applyFont="1" applyFill="1" applyBorder="1" applyAlignment="1">
      <alignment horizontal="center" vertical="center"/>
      <protection/>
    </xf>
    <xf numFmtId="0" fontId="46" fillId="0" borderId="28" xfId="76" applyFont="1" applyFill="1" applyBorder="1" applyAlignment="1">
      <alignment horizontal="center" vertical="center"/>
      <protection/>
    </xf>
    <xf numFmtId="0" fontId="46" fillId="0" borderId="31" xfId="76" applyFont="1" applyFill="1" applyBorder="1" applyAlignment="1">
      <alignment horizontal="center" vertical="center"/>
      <protection/>
    </xf>
    <xf numFmtId="0" fontId="46" fillId="0" borderId="32" xfId="76" applyFont="1" applyFill="1" applyBorder="1" applyAlignment="1">
      <alignment horizontal="center" vertical="center"/>
      <protection/>
    </xf>
    <xf numFmtId="180" fontId="49" fillId="0" borderId="20" xfId="76" applyNumberFormat="1" applyFont="1" applyFill="1" applyBorder="1">
      <alignment/>
      <protection/>
    </xf>
    <xf numFmtId="198" fontId="49" fillId="0" borderId="24" xfId="76" applyNumberFormat="1" applyFont="1" applyFill="1" applyBorder="1">
      <alignment/>
      <protection/>
    </xf>
    <xf numFmtId="197" fontId="49" fillId="0" borderId="25" xfId="76" applyNumberFormat="1" applyFont="1" applyFill="1" applyBorder="1">
      <alignment/>
      <protection/>
    </xf>
    <xf numFmtId="0" fontId="49" fillId="0" borderId="27" xfId="76" applyFont="1" applyFill="1" applyBorder="1">
      <alignment/>
      <protection/>
    </xf>
    <xf numFmtId="197" fontId="49" fillId="0" borderId="27" xfId="76" applyNumberFormat="1" applyFont="1" applyFill="1" applyBorder="1">
      <alignment/>
      <protection/>
    </xf>
    <xf numFmtId="0" fontId="49" fillId="0" borderId="28" xfId="76" applyFont="1" applyFill="1" applyBorder="1">
      <alignment/>
      <protection/>
    </xf>
    <xf numFmtId="0" fontId="49" fillId="0" borderId="29" xfId="76" applyFont="1" applyFill="1" applyBorder="1">
      <alignment/>
      <protection/>
    </xf>
  </cellXfs>
  <cellStyles count="103">
    <cellStyle name="Normal" xfId="0"/>
    <cellStyle name="?" xfId="15"/>
    <cellStyle name="?_105優存設算表(4)-上下限調整機制修開會表件1040811-Final" xfId="16"/>
    <cellStyle name="_1000803-101公共建設比較表（部會別、計畫別）" xfId="17"/>
    <cellStyle name="_1000803-公共建設比較表" xfId="18"/>
    <cellStyle name="_1000805-特別預算未完計畫101年度編列情形表(數字未定，塞交通部)(6版)" xfId="19"/>
    <cellStyle name="_101公共建設更新法定數-彙總檔" xfId="20"/>
    <cellStyle name="_101計畫型補助(教育部主管)" xfId="21"/>
    <cellStyle name="_101預算案補助綜整" xfId="22"/>
    <cellStyle name="_101預算案補助綜整0817晚" xfId="23"/>
    <cellStyle name="_1020802院長簡報(財劃法)總表(燕雪修)" xfId="24"/>
    <cellStyle name="_102公共建設核列數-0813全體會議後調整" xfId="25"/>
    <cellStyle name="_102公共建設核列數-0823院會後調整" xfId="26"/>
    <cellStyle name="_102核列數(含農村及統籌)-加交通部請增數-定案版" xfId="27"/>
    <cellStyle name="_1030811--104保障財源補助及總表（會後桃園員額納入改制新增經費負擔補助）-進榮" xfId="28"/>
    <cellStyle name="_104簽院附表" xfId="29"/>
    <cellStyle name="_4-1-11" xfId="30"/>
    <cellStyle name="20% - 輔色1" xfId="31"/>
    <cellStyle name="20% - 輔色2" xfId="32"/>
    <cellStyle name="20% - 輔色3" xfId="33"/>
    <cellStyle name="20% - 輔色4" xfId="34"/>
    <cellStyle name="20% - 輔色5" xfId="35"/>
    <cellStyle name="20% - 輔色6" xfId="36"/>
    <cellStyle name="40% - 輔色1" xfId="37"/>
    <cellStyle name="40% - 輔色2" xfId="38"/>
    <cellStyle name="40% - 輔色3" xfId="39"/>
    <cellStyle name="40% - 輔色4" xfId="40"/>
    <cellStyle name="40% - 輔色5" xfId="41"/>
    <cellStyle name="40% - 輔色6" xfId="42"/>
    <cellStyle name="60% - 輔色1" xfId="43"/>
    <cellStyle name="60% - 輔色2" xfId="44"/>
    <cellStyle name="60% - 輔色3" xfId="45"/>
    <cellStyle name="60% - 輔色4" xfId="46"/>
    <cellStyle name="60% - 輔色5" xfId="47"/>
    <cellStyle name="60% - 輔色6" xfId="48"/>
    <cellStyle name="eng" xfId="49"/>
    <cellStyle name="lu" xfId="50"/>
    <cellStyle name="n.0" xfId="51"/>
    <cellStyle name="n.01" xfId="52"/>
    <cellStyle name="n.1" xfId="53"/>
    <cellStyle name="n0" xfId="54"/>
    <cellStyle name="n1" xfId="55"/>
    <cellStyle name="Normal - Style1" xfId="56"/>
    <cellStyle name="Normal_Basic Assumptions" xfId="57"/>
    <cellStyle name="Style 21" xfId="58"/>
    <cellStyle name="Style 22" xfId="59"/>
    <cellStyle name="Style 23" xfId="60"/>
    <cellStyle name="Style 24" xfId="61"/>
    <cellStyle name="Style 25" xfId="62"/>
    <cellStyle name="Style 26" xfId="63"/>
    <cellStyle name="styleColumnTitles" xfId="64"/>
    <cellStyle name="styleDateRange" xfId="65"/>
    <cellStyle name="styleHidden" xfId="66"/>
    <cellStyle name="styleNormal" xfId="67"/>
    <cellStyle name="styleSeriesAttributes" xfId="68"/>
    <cellStyle name="styleSeriesData" xfId="69"/>
    <cellStyle name="styleSeriesDataForecast" xfId="70"/>
    <cellStyle name="styleSeriesDataForecastNA" xfId="71"/>
    <cellStyle name="styleSeriesDataNA" xfId="72"/>
    <cellStyle name="一般 2" xfId="73"/>
    <cellStyle name="一般 3" xfId="74"/>
    <cellStyle name="一般 6" xfId="75"/>
    <cellStyle name="一般_BUD89" xfId="76"/>
    <cellStyle name="Comma" xfId="77"/>
    <cellStyle name="千分位 2" xfId="78"/>
    <cellStyle name="千分位 2 2 2" xfId="79"/>
    <cellStyle name="千分位 2 5" xfId="80"/>
    <cellStyle name="千分位 4" xfId="81"/>
    <cellStyle name="千分位 5" xfId="82"/>
    <cellStyle name="千分位 6" xfId="83"/>
    <cellStyle name="Comma [0]" xfId="84"/>
    <cellStyle name="中等" xfId="85"/>
    <cellStyle name="合計" xfId="86"/>
    <cellStyle name="好" xfId="87"/>
    <cellStyle name="好_990720--愛台12建設預算調查表(Judy-100彙整)" xfId="88"/>
    <cellStyle name="Percent" xfId="89"/>
    <cellStyle name="百分比 2" xfId="90"/>
    <cellStyle name="計算方式" xfId="91"/>
    <cellStyle name="Currency" xfId="92"/>
    <cellStyle name="Currency [0]" xfId="93"/>
    <cellStyle name="貨幣[0]_85TAB1" xfId="94"/>
    <cellStyle name="連結的儲存格" xfId="95"/>
    <cellStyle name="備註" xfId="96"/>
    <cellStyle name="置中左右齊自動換列" xfId="97"/>
    <cellStyle name="說明文字" xfId="98"/>
    <cellStyle name="輔色1" xfId="99"/>
    <cellStyle name="輔色2" xfId="100"/>
    <cellStyle name="輔色3" xfId="101"/>
    <cellStyle name="輔色4" xfId="102"/>
    <cellStyle name="輔色5" xfId="103"/>
    <cellStyle name="輔色6" xfId="104"/>
    <cellStyle name="標題" xfId="105"/>
    <cellStyle name="標題 1" xfId="106"/>
    <cellStyle name="標題 2" xfId="107"/>
    <cellStyle name="標題 3" xfId="108"/>
    <cellStyle name="標題 4" xfId="109"/>
    <cellStyle name="樣式 1" xfId="110"/>
    <cellStyle name="輸入" xfId="111"/>
    <cellStyle name="輸出" xfId="112"/>
    <cellStyle name="檢查儲存格" xfId="113"/>
    <cellStyle name="壞" xfId="114"/>
    <cellStyle name="壞_990720--愛台12建設預算調查表(Judy-100彙整)" xfId="115"/>
    <cellStyle name="警告文字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e\AppData\Local\Microsoft\Windows\INetCache\OLK433F\107&#38928;&#28136;&#25910;&#25903;&#34920;(&#27861;&#23450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e\AppData\Local\Microsoft\Windows\INetCache\OLK433F\107&#38928;&#28136;&#25910;&#25903;&#34920;(&#27861;&#23450;)(&#32102;1&#31185;)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e\AppData\Local\Microsoft\Windows\INetCache\OLK433F\&#26680;&#23565;&#36039;&#26009;\3104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e\AppData\Local\Microsoft\Windows\INetCache\OLK433F\&#26680;&#23565;&#36039;&#26009;\310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Local%20Settings\Temporary%20Internet%20Files\Content.IE5\5CS7XDOL\89&#38928;&#31639;\89&#22283;&#20013;&#20154;&#26989;&#32147;&#36027;&#27010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5\BS518\article\&#23560;&#36617;\97\97&#26399;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C\&#27665;&#29151;&#21270;\&#27665;&#29151;&#21270;&#25910;&#25903;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09\Local%20Settings\Temporary%20Internet%20Files\Content.IE5\WXKLM5O7\970730&#39340;&#32317;&#32113;&#25919;&#35211;98&#32232;&#21015;&#35519;&#2659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B89TT\B89TT\meet\89b-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5519;&#25972;\&#20778;&#23384;&#25765;&#27454;\103&#24180;\&#21488;&#37504;&#32034;&#21462;&#36039;&#26009;\102&#24180;&#22320;&#26041;&#25919;&#24220;&#20778;&#23384;&#36039;&#26009;\102&#24180;&#22320;&#26041;&#25919;&#24220;&#20778;&#23384;&#36039;&#26009;\102&#24180;&#22320;&#26041;R323--FM&#36039;&#35338;&#34389;103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4(試算)"/>
      <sheetName val="表7(試算)"/>
      <sheetName val="表8"/>
      <sheetName val="表9(107)"/>
      <sheetName val="表10"/>
      <sheetName val="表9 (106)"/>
      <sheetName val="表9 (106-107比較)"/>
      <sheetName val="中央107(法)"/>
      <sheetName val="直轄市107(法)"/>
      <sheetName val="縣市107(法)"/>
      <sheetName val="107計畫型(法)"/>
      <sheetName val="107前瞻(法)"/>
      <sheetName val="107流域治理(法)"/>
      <sheetName val="中央106(法)"/>
      <sheetName val="直轄市106(法)"/>
      <sheetName val="縣市106(法)"/>
      <sheetName val="106計畫型原(法)"/>
      <sheetName val="106前瞻(法)"/>
      <sheetName val="106流域治理(法) (2)"/>
      <sheetName val="106計畫型(案)"/>
      <sheetName val="中央105(法)"/>
      <sheetName val="直轄市105(法)"/>
      <sheetName val="縣市105(法)"/>
      <sheetName val="中央105(原法)"/>
      <sheetName val="直轄市105(原法)"/>
      <sheetName val="縣市105(原法)"/>
      <sheetName val="中央105(案)"/>
      <sheetName val="直轄市105(案)"/>
      <sheetName val="縣市105(案)"/>
      <sheetName val="105計畫(案)"/>
      <sheetName val="105流域治理(案)"/>
      <sheetName val="中央104(法)"/>
      <sheetName val="直轄市104(法)"/>
      <sheetName val="縣市104(法)"/>
      <sheetName val="104計畫(法)"/>
      <sheetName val="104流域治理(法)"/>
      <sheetName val="參9 (104)"/>
      <sheetName val="參9 (104-105比較)"/>
    </sheetNames>
    <sheetDataSet>
      <sheetData sheetId="5">
        <row r="7">
          <cell r="I7">
            <v>2643982</v>
          </cell>
        </row>
        <row r="15">
          <cell r="I15">
            <v>2884171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4(試算)"/>
      <sheetName val="表7(試算)"/>
      <sheetName val="表8"/>
      <sheetName val="表9(107)"/>
      <sheetName val="表10"/>
    </sheetNames>
    <sheetDataSet>
      <sheetData sheetId="3">
        <row r="7">
          <cell r="I7">
            <v>2731152</v>
          </cell>
        </row>
        <row r="15">
          <cell r="I15">
            <v>2958069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3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DBAB"/>
  </sheetPr>
  <dimension ref="A1:O120"/>
  <sheetViews>
    <sheetView tabSelected="1" view="pageBreakPreview" zoomScale="75" zoomScaleNormal="75" zoomScaleSheetLayoutView="75" workbookViewId="0" topLeftCell="A1">
      <pane xSplit="1" ySplit="6" topLeftCell="B7" activePane="bottomRight" state="frozen"/>
      <selection pane="topLeft" activeCell="E94" sqref="E94"/>
      <selection pane="topRight" activeCell="E94" sqref="E94"/>
      <selection pane="bottomLeft" activeCell="E94" sqref="E94"/>
      <selection pane="bottomRight" activeCell="B9" sqref="B9"/>
    </sheetView>
  </sheetViews>
  <sheetFormatPr defaultColWidth="9.00390625" defaultRowHeight="16.5"/>
  <cols>
    <col min="1" max="1" width="20.375" style="15" customWidth="1"/>
    <col min="2" max="2" width="18.00390625" style="15" customWidth="1"/>
    <col min="3" max="3" width="18.125" style="15" customWidth="1"/>
    <col min="4" max="4" width="8.625" style="15" customWidth="1"/>
    <col min="5" max="5" width="16.875" style="15" customWidth="1"/>
    <col min="6" max="6" width="8.625" style="15" customWidth="1"/>
    <col min="7" max="7" width="19.125" style="15" customWidth="1"/>
    <col min="8" max="8" width="11.00390625" style="15" customWidth="1"/>
    <col min="9" max="9" width="18.125" style="15" customWidth="1"/>
    <col min="10" max="10" width="17.875" style="15" customWidth="1"/>
    <col min="11" max="11" width="9.25390625" style="15" customWidth="1"/>
    <col min="12" max="12" width="16.625" style="15" customWidth="1"/>
    <col min="13" max="13" width="9.50390625" style="15" customWidth="1"/>
    <col min="14" max="14" width="16.625" style="15" customWidth="1"/>
    <col min="15" max="15" width="10.00390625" style="15" customWidth="1"/>
    <col min="16" max="16384" width="9.00390625" style="15" customWidth="1"/>
  </cols>
  <sheetData>
    <row r="1" spans="1:15" s="7" customFormat="1" ht="27" customHeight="1">
      <c r="A1" s="1" t="s">
        <v>7</v>
      </c>
      <c r="B1" s="2"/>
      <c r="C1" s="2"/>
      <c r="D1" s="2"/>
      <c r="E1" s="2"/>
      <c r="F1" s="3"/>
      <c r="G1" s="4" t="s">
        <v>0</v>
      </c>
      <c r="H1" s="5" t="s">
        <v>1</v>
      </c>
      <c r="I1" s="2"/>
      <c r="J1" s="2"/>
      <c r="K1" s="2"/>
      <c r="L1" s="2"/>
      <c r="M1" s="2"/>
      <c r="N1" s="2"/>
      <c r="O1" s="6"/>
    </row>
    <row r="2" spans="1:15" s="7" customFormat="1" ht="3.75" customHeight="1">
      <c r="A2" s="8"/>
      <c r="B2" s="6"/>
      <c r="C2" s="6"/>
      <c r="D2" s="6"/>
      <c r="E2" s="6"/>
      <c r="F2" s="9"/>
      <c r="G2" s="10"/>
      <c r="H2" s="11"/>
      <c r="I2" s="6"/>
      <c r="J2" s="6"/>
      <c r="K2" s="6"/>
      <c r="L2" s="6"/>
      <c r="M2" s="6"/>
      <c r="N2" s="6"/>
      <c r="O2" s="6"/>
    </row>
    <row r="3" spans="1:15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8</v>
      </c>
    </row>
    <row r="4" spans="1:15" ht="24" customHeight="1">
      <c r="A4" s="61" t="s">
        <v>9</v>
      </c>
      <c r="B4" s="16" t="s">
        <v>10</v>
      </c>
      <c r="C4" s="17"/>
      <c r="D4" s="17"/>
      <c r="E4" s="17"/>
      <c r="F4" s="17"/>
      <c r="G4" s="17"/>
      <c r="H4" s="18"/>
      <c r="I4" s="16" t="s">
        <v>11</v>
      </c>
      <c r="J4" s="17"/>
      <c r="K4" s="17"/>
      <c r="L4" s="17"/>
      <c r="M4" s="17"/>
      <c r="N4" s="17"/>
      <c r="O4" s="19"/>
    </row>
    <row r="5" spans="1:15" ht="24" customHeight="1">
      <c r="A5" s="62"/>
      <c r="B5" s="64" t="s">
        <v>12</v>
      </c>
      <c r="C5" s="20" t="s">
        <v>13</v>
      </c>
      <c r="D5" s="20"/>
      <c r="E5" s="20" t="s">
        <v>14</v>
      </c>
      <c r="F5" s="20"/>
      <c r="G5" s="21" t="s">
        <v>15</v>
      </c>
      <c r="H5" s="22" t="s">
        <v>16</v>
      </c>
      <c r="I5" s="64" t="s">
        <v>12</v>
      </c>
      <c r="J5" s="23" t="s">
        <v>13</v>
      </c>
      <c r="K5" s="22"/>
      <c r="L5" s="23" t="s">
        <v>14</v>
      </c>
      <c r="M5" s="22"/>
      <c r="N5" s="23" t="s">
        <v>17</v>
      </c>
      <c r="O5" s="24"/>
    </row>
    <row r="6" spans="1:15" ht="24" customHeight="1">
      <c r="A6" s="63"/>
      <c r="B6" s="65"/>
      <c r="C6" s="25" t="s">
        <v>18</v>
      </c>
      <c r="D6" s="26" t="s">
        <v>2</v>
      </c>
      <c r="E6" s="26" t="s">
        <v>18</v>
      </c>
      <c r="F6" s="26" t="s">
        <v>2</v>
      </c>
      <c r="G6" s="26" t="s">
        <v>18</v>
      </c>
      <c r="H6" s="25" t="s">
        <v>2</v>
      </c>
      <c r="I6" s="65"/>
      <c r="J6" s="26" t="s">
        <v>18</v>
      </c>
      <c r="K6" s="26" t="s">
        <v>2</v>
      </c>
      <c r="L6" s="26" t="s">
        <v>18</v>
      </c>
      <c r="M6" s="26" t="s">
        <v>2</v>
      </c>
      <c r="N6" s="26" t="s">
        <v>18</v>
      </c>
      <c r="O6" s="27" t="s">
        <v>2</v>
      </c>
    </row>
    <row r="7" spans="1:15" ht="19.5" customHeight="1">
      <c r="A7" s="28" t="s">
        <v>19</v>
      </c>
      <c r="B7" s="29">
        <f>SUM(C7,E7,G7)</f>
        <v>3875640</v>
      </c>
      <c r="C7" s="30">
        <v>2155802</v>
      </c>
      <c r="D7" s="31">
        <v>55.6</v>
      </c>
      <c r="E7" s="30">
        <v>728406</v>
      </c>
      <c r="F7" s="31">
        <v>18.8</v>
      </c>
      <c r="G7" s="30">
        <v>991432</v>
      </c>
      <c r="H7" s="32">
        <v>25.6</v>
      </c>
      <c r="I7" s="30">
        <f>SUM(J7,L7,N7)</f>
        <v>3744577</v>
      </c>
      <c r="J7" s="30">
        <v>1822257</v>
      </c>
      <c r="K7" s="31">
        <v>48.7</v>
      </c>
      <c r="L7" s="30">
        <v>803462</v>
      </c>
      <c r="M7" s="31">
        <v>21.5</v>
      </c>
      <c r="N7" s="30">
        <v>1118858</v>
      </c>
      <c r="O7" s="33">
        <v>29.8</v>
      </c>
    </row>
    <row r="8" spans="1:15" ht="19.5" customHeight="1">
      <c r="A8" s="28" t="s">
        <v>20</v>
      </c>
      <c r="B8" s="29">
        <f>SUM(C8,E8,G8)</f>
        <v>2179715</v>
      </c>
      <c r="C8" s="29">
        <v>1378730</v>
      </c>
      <c r="D8" s="34">
        <v>63.3</v>
      </c>
      <c r="E8" s="29">
        <v>367458</v>
      </c>
      <c r="F8" s="34">
        <v>16.9</v>
      </c>
      <c r="G8" s="29">
        <v>433527</v>
      </c>
      <c r="H8" s="35">
        <v>19.8</v>
      </c>
      <c r="I8" s="29">
        <f>SUM(J8,L8,N8)</f>
        <v>2269627</v>
      </c>
      <c r="J8" s="29">
        <v>1335545</v>
      </c>
      <c r="K8" s="34">
        <v>58.8</v>
      </c>
      <c r="L8" s="29">
        <v>375601</v>
      </c>
      <c r="M8" s="34">
        <v>16.5</v>
      </c>
      <c r="N8" s="29">
        <v>558481</v>
      </c>
      <c r="O8" s="36">
        <v>24.7</v>
      </c>
    </row>
    <row r="9" spans="1:15" ht="19.5" customHeight="1">
      <c r="A9" s="28" t="s">
        <v>21</v>
      </c>
      <c r="B9" s="29">
        <f>SUM(C9,E9,G9)</f>
        <v>5301817</v>
      </c>
      <c r="C9" s="29">
        <v>3294401</v>
      </c>
      <c r="D9" s="34">
        <v>62.1</v>
      </c>
      <c r="E9" s="29">
        <v>892922</v>
      </c>
      <c r="F9" s="34">
        <v>16.8</v>
      </c>
      <c r="G9" s="29">
        <v>1114494</v>
      </c>
      <c r="H9" s="35">
        <v>21.1</v>
      </c>
      <c r="I9" s="29">
        <f>SUM(J9,L9,N9)</f>
        <v>5356140</v>
      </c>
      <c r="J9" s="29">
        <v>3027813</v>
      </c>
      <c r="K9" s="34">
        <v>56.5</v>
      </c>
      <c r="L9" s="29">
        <v>891499</v>
      </c>
      <c r="M9" s="34">
        <v>16.6</v>
      </c>
      <c r="N9" s="29">
        <v>1436828</v>
      </c>
      <c r="O9" s="36">
        <v>26.9</v>
      </c>
    </row>
    <row r="10" spans="1:15" ht="19.5" customHeight="1">
      <c r="A10" s="28" t="s">
        <v>22</v>
      </c>
      <c r="B10" s="29">
        <f>SUM(C10,E10,G10)</f>
        <v>6688599</v>
      </c>
      <c r="C10" s="29">
        <v>3912749</v>
      </c>
      <c r="D10" s="34">
        <v>58.5</v>
      </c>
      <c r="E10" s="29">
        <v>1490052</v>
      </c>
      <c r="F10" s="34">
        <v>22.3</v>
      </c>
      <c r="G10" s="29">
        <v>1285798</v>
      </c>
      <c r="H10" s="35">
        <v>19.2</v>
      </c>
      <c r="I10" s="29">
        <f>SUM(J10,L10,N10)</f>
        <v>6534280</v>
      </c>
      <c r="J10" s="29">
        <v>3872840</v>
      </c>
      <c r="K10" s="34">
        <v>59.3</v>
      </c>
      <c r="L10" s="29">
        <v>968323</v>
      </c>
      <c r="M10" s="34">
        <v>14.8</v>
      </c>
      <c r="N10" s="29">
        <v>1693117</v>
      </c>
      <c r="O10" s="36">
        <v>25.9</v>
      </c>
    </row>
    <row r="11" spans="1:15" ht="19.5" customHeight="1">
      <c r="A11" s="28" t="s">
        <v>23</v>
      </c>
      <c r="B11" s="29">
        <f>SUM(C11,E11,G11)</f>
        <v>7368405</v>
      </c>
      <c r="C11" s="29">
        <v>3954598</v>
      </c>
      <c r="D11" s="34">
        <v>53.7</v>
      </c>
      <c r="E11" s="29">
        <v>1955705</v>
      </c>
      <c r="F11" s="34">
        <v>26.5</v>
      </c>
      <c r="G11" s="29">
        <v>1458102</v>
      </c>
      <c r="H11" s="35">
        <v>19.8</v>
      </c>
      <c r="I11" s="29">
        <f>SUM(J11,L11,N11)</f>
        <v>7551406</v>
      </c>
      <c r="J11" s="29">
        <v>4190070</v>
      </c>
      <c r="K11" s="34">
        <v>55.5</v>
      </c>
      <c r="L11" s="29">
        <v>1461268</v>
      </c>
      <c r="M11" s="34">
        <v>19.4</v>
      </c>
      <c r="N11" s="29">
        <v>1900068</v>
      </c>
      <c r="O11" s="36">
        <v>25.1</v>
      </c>
    </row>
    <row r="12" spans="1:15" ht="9" customHeight="1">
      <c r="A12" s="28"/>
      <c r="B12" s="29"/>
      <c r="C12" s="29"/>
      <c r="D12" s="34"/>
      <c r="E12" s="29"/>
      <c r="F12" s="34"/>
      <c r="G12" s="29"/>
      <c r="H12" s="35"/>
      <c r="I12" s="29"/>
      <c r="J12" s="29"/>
      <c r="K12" s="34"/>
      <c r="L12" s="29"/>
      <c r="M12" s="34"/>
      <c r="N12" s="29"/>
      <c r="O12" s="36"/>
    </row>
    <row r="13" spans="1:15" ht="19.5" customHeight="1">
      <c r="A13" s="28" t="s">
        <v>24</v>
      </c>
      <c r="B13" s="29">
        <f>SUM(C13,E13,G13)</f>
        <v>9095556</v>
      </c>
      <c r="C13" s="29">
        <v>5450367</v>
      </c>
      <c r="D13" s="34">
        <v>59.9</v>
      </c>
      <c r="E13" s="29">
        <v>1981383</v>
      </c>
      <c r="F13" s="34">
        <v>21.8</v>
      </c>
      <c r="G13" s="29">
        <v>1663806</v>
      </c>
      <c r="H13" s="35">
        <v>18.3</v>
      </c>
      <c r="I13" s="29">
        <f>SUM(J13,L13,N13)</f>
        <v>8906465</v>
      </c>
      <c r="J13" s="29">
        <v>5232834</v>
      </c>
      <c r="K13" s="34">
        <v>58.8</v>
      </c>
      <c r="L13" s="29">
        <v>1547627</v>
      </c>
      <c r="M13" s="34">
        <v>17.4</v>
      </c>
      <c r="N13" s="29">
        <v>2126004</v>
      </c>
      <c r="O13" s="36">
        <v>23.8</v>
      </c>
    </row>
    <row r="14" spans="1:15" ht="19.5" customHeight="1">
      <c r="A14" s="28" t="s">
        <v>25</v>
      </c>
      <c r="B14" s="29">
        <f>SUM(C14,E14,G14)</f>
        <v>10833254</v>
      </c>
      <c r="C14" s="29">
        <v>6934101</v>
      </c>
      <c r="D14" s="34">
        <v>64</v>
      </c>
      <c r="E14" s="29">
        <v>2051799</v>
      </c>
      <c r="F14" s="34">
        <v>18.9</v>
      </c>
      <c r="G14" s="29">
        <v>1847354</v>
      </c>
      <c r="H14" s="35">
        <v>17.1</v>
      </c>
      <c r="I14" s="29">
        <f>SUM(J14,L14,N14)</f>
        <v>10670460</v>
      </c>
      <c r="J14" s="29">
        <v>6565354</v>
      </c>
      <c r="K14" s="34">
        <v>61.5</v>
      </c>
      <c r="L14" s="29">
        <v>1578892</v>
      </c>
      <c r="M14" s="34">
        <v>14.8</v>
      </c>
      <c r="N14" s="29">
        <v>2526214</v>
      </c>
      <c r="O14" s="36">
        <v>23.7</v>
      </c>
    </row>
    <row r="15" spans="1:15" ht="19.5" customHeight="1">
      <c r="A15" s="28" t="s">
        <v>26</v>
      </c>
      <c r="B15" s="29">
        <f>SUM(C15,E15,G15)</f>
        <v>12110825</v>
      </c>
      <c r="C15" s="29">
        <v>7475124</v>
      </c>
      <c r="D15" s="34">
        <v>61.7</v>
      </c>
      <c r="E15" s="29">
        <v>2621476</v>
      </c>
      <c r="F15" s="34">
        <v>21.6</v>
      </c>
      <c r="G15" s="29">
        <v>2014225</v>
      </c>
      <c r="H15" s="35">
        <v>16.7</v>
      </c>
      <c r="I15" s="29">
        <f>SUM(J15,L15,N15)</f>
        <v>12192632</v>
      </c>
      <c r="J15" s="29">
        <v>7475054</v>
      </c>
      <c r="K15" s="34">
        <v>61.3</v>
      </c>
      <c r="L15" s="29">
        <v>1774169</v>
      </c>
      <c r="M15" s="34">
        <v>14.6</v>
      </c>
      <c r="N15" s="29">
        <v>2943409</v>
      </c>
      <c r="O15" s="36">
        <v>24.1</v>
      </c>
    </row>
    <row r="16" spans="1:15" ht="19.5" customHeight="1">
      <c r="A16" s="28" t="s">
        <v>27</v>
      </c>
      <c r="B16" s="29">
        <f>SUM(C16,E16,G16)</f>
        <v>14026189</v>
      </c>
      <c r="C16" s="29">
        <v>8589709</v>
      </c>
      <c r="D16" s="34">
        <v>61.2</v>
      </c>
      <c r="E16" s="29">
        <v>3030166</v>
      </c>
      <c r="F16" s="34">
        <v>21.6</v>
      </c>
      <c r="G16" s="29">
        <v>2406314</v>
      </c>
      <c r="H16" s="35">
        <v>17.2</v>
      </c>
      <c r="I16" s="29">
        <f>SUM(J16,L16,N16)</f>
        <v>14068035</v>
      </c>
      <c r="J16" s="29">
        <v>8609684</v>
      </c>
      <c r="K16" s="34">
        <v>61.2</v>
      </c>
      <c r="L16" s="29">
        <v>1934530</v>
      </c>
      <c r="M16" s="34">
        <v>13.8</v>
      </c>
      <c r="N16" s="29">
        <v>3523821</v>
      </c>
      <c r="O16" s="36">
        <v>25</v>
      </c>
    </row>
    <row r="17" spans="1:15" ht="9" customHeight="1">
      <c r="A17" s="28"/>
      <c r="B17" s="29"/>
      <c r="C17" s="29"/>
      <c r="D17" s="34"/>
      <c r="E17" s="29"/>
      <c r="F17" s="34"/>
      <c r="G17" s="29"/>
      <c r="H17" s="35"/>
      <c r="I17" s="29"/>
      <c r="J17" s="29"/>
      <c r="K17" s="34"/>
      <c r="L17" s="29"/>
      <c r="M17" s="34"/>
      <c r="N17" s="29"/>
      <c r="O17" s="36"/>
    </row>
    <row r="18" spans="1:15" ht="19.5" customHeight="1">
      <c r="A18" s="28" t="s">
        <v>28</v>
      </c>
      <c r="B18" s="29">
        <f>SUM(C18,E18,G18)</f>
        <v>15039746</v>
      </c>
      <c r="C18" s="29">
        <v>9303363</v>
      </c>
      <c r="D18" s="34">
        <v>61.9</v>
      </c>
      <c r="E18" s="29">
        <v>2999743</v>
      </c>
      <c r="F18" s="34">
        <v>19.9</v>
      </c>
      <c r="G18" s="29">
        <v>2736640</v>
      </c>
      <c r="H18" s="35">
        <v>18.2</v>
      </c>
      <c r="I18" s="29">
        <f>SUM(J18,L18,N18)</f>
        <v>15414040</v>
      </c>
      <c r="J18" s="29">
        <v>9678047</v>
      </c>
      <c r="K18" s="34">
        <v>62.8</v>
      </c>
      <c r="L18" s="29">
        <v>1867874</v>
      </c>
      <c r="M18" s="34">
        <v>12.1</v>
      </c>
      <c r="N18" s="29">
        <v>3868119</v>
      </c>
      <c r="O18" s="36">
        <v>25.1</v>
      </c>
    </row>
    <row r="19" spans="1:15" ht="19.5" customHeight="1">
      <c r="A19" s="28" t="s">
        <v>29</v>
      </c>
      <c r="B19" s="29">
        <f>SUM(C19,E19,G19)</f>
        <v>15840863</v>
      </c>
      <c r="C19" s="29">
        <v>9426019</v>
      </c>
      <c r="D19" s="34">
        <v>59.5</v>
      </c>
      <c r="E19" s="29">
        <v>3413279</v>
      </c>
      <c r="F19" s="34">
        <v>21.5</v>
      </c>
      <c r="G19" s="29">
        <v>3001565</v>
      </c>
      <c r="H19" s="35">
        <v>19</v>
      </c>
      <c r="I19" s="29">
        <f>SUM(J19,L19,N19)</f>
        <v>16456874</v>
      </c>
      <c r="J19" s="29">
        <v>10068645</v>
      </c>
      <c r="K19" s="34">
        <v>61.2</v>
      </c>
      <c r="L19" s="29">
        <v>2167846</v>
      </c>
      <c r="M19" s="34">
        <v>13.2</v>
      </c>
      <c r="N19" s="29">
        <v>4220383</v>
      </c>
      <c r="O19" s="36">
        <v>25.6</v>
      </c>
    </row>
    <row r="20" spans="1:15" ht="19.5" customHeight="1">
      <c r="A20" s="28" t="s">
        <v>30</v>
      </c>
      <c r="B20" s="29">
        <f>SUM(C20,E20,G20)</f>
        <v>19054033</v>
      </c>
      <c r="C20" s="29">
        <v>11866487</v>
      </c>
      <c r="D20" s="34">
        <v>62.3</v>
      </c>
      <c r="E20" s="29">
        <v>3916375</v>
      </c>
      <c r="F20" s="34">
        <v>20.6</v>
      </c>
      <c r="G20" s="29">
        <v>3271171</v>
      </c>
      <c r="H20" s="35">
        <v>17.1</v>
      </c>
      <c r="I20" s="29">
        <f>SUM(J20,L20,N20)</f>
        <v>18485563</v>
      </c>
      <c r="J20" s="29">
        <v>11470117</v>
      </c>
      <c r="K20" s="34">
        <v>62</v>
      </c>
      <c r="L20" s="29">
        <v>2730081</v>
      </c>
      <c r="M20" s="34">
        <v>14.8</v>
      </c>
      <c r="N20" s="29">
        <v>4285365</v>
      </c>
      <c r="O20" s="36">
        <v>23.2</v>
      </c>
    </row>
    <row r="21" spans="1:15" ht="19.5" customHeight="1">
      <c r="A21" s="28" t="s">
        <v>31</v>
      </c>
      <c r="B21" s="29">
        <f>SUM(C21,E21,G21)</f>
        <v>23384360</v>
      </c>
      <c r="C21" s="29">
        <v>15198625</v>
      </c>
      <c r="D21" s="34">
        <v>65</v>
      </c>
      <c r="E21" s="29">
        <v>4417765</v>
      </c>
      <c r="F21" s="34">
        <v>18.9</v>
      </c>
      <c r="G21" s="29">
        <v>3767970</v>
      </c>
      <c r="H21" s="35">
        <v>16.1</v>
      </c>
      <c r="I21" s="29">
        <f>SUM(J21,L21,N21)</f>
        <v>22391338</v>
      </c>
      <c r="J21" s="29">
        <v>14845835</v>
      </c>
      <c r="K21" s="34">
        <v>66.3</v>
      </c>
      <c r="L21" s="29">
        <v>2932311</v>
      </c>
      <c r="M21" s="34">
        <v>13.1</v>
      </c>
      <c r="N21" s="29">
        <v>4613192</v>
      </c>
      <c r="O21" s="36">
        <v>20.6</v>
      </c>
    </row>
    <row r="22" spans="1:15" ht="19.5" customHeight="1">
      <c r="A22" s="28" t="s">
        <v>32</v>
      </c>
      <c r="B22" s="29">
        <f>SUM(C22,E22,G22)</f>
        <v>25192244</v>
      </c>
      <c r="C22" s="29">
        <v>16093536</v>
      </c>
      <c r="D22" s="34">
        <v>63.9</v>
      </c>
      <c r="E22" s="29">
        <v>4644778</v>
      </c>
      <c r="F22" s="34">
        <v>18.4</v>
      </c>
      <c r="G22" s="29">
        <v>4453930</v>
      </c>
      <c r="H22" s="35">
        <v>17.7</v>
      </c>
      <c r="I22" s="29">
        <f>SUM(J22,L22,N22)</f>
        <v>23836080</v>
      </c>
      <c r="J22" s="29">
        <v>15057587</v>
      </c>
      <c r="K22" s="34">
        <v>63.2</v>
      </c>
      <c r="L22" s="29">
        <v>3310804</v>
      </c>
      <c r="M22" s="34">
        <v>13.9</v>
      </c>
      <c r="N22" s="29">
        <v>5467689</v>
      </c>
      <c r="O22" s="36">
        <v>22.9</v>
      </c>
    </row>
    <row r="23" spans="1:15" ht="9" customHeight="1">
      <c r="A23" s="28"/>
      <c r="B23" s="29"/>
      <c r="C23" s="29"/>
      <c r="D23" s="34"/>
      <c r="E23" s="29"/>
      <c r="F23" s="34"/>
      <c r="G23" s="29"/>
      <c r="H23" s="35"/>
      <c r="I23" s="29"/>
      <c r="J23" s="29"/>
      <c r="K23" s="34"/>
      <c r="L23" s="29"/>
      <c r="M23" s="34"/>
      <c r="N23" s="29"/>
      <c r="O23" s="36"/>
    </row>
    <row r="24" spans="1:15" ht="19.5" customHeight="1">
      <c r="A24" s="28" t="s">
        <v>33</v>
      </c>
      <c r="B24" s="29">
        <f>SUM(C24,E24,G24)</f>
        <v>31639480</v>
      </c>
      <c r="C24" s="29">
        <v>20505470</v>
      </c>
      <c r="D24" s="34">
        <v>64.8</v>
      </c>
      <c r="E24" s="29">
        <v>5879129</v>
      </c>
      <c r="F24" s="34">
        <v>18.6</v>
      </c>
      <c r="G24" s="29">
        <v>5254881</v>
      </c>
      <c r="H24" s="35">
        <v>16.6</v>
      </c>
      <c r="I24" s="29">
        <f>SUM(J24,L24,N24)</f>
        <v>30726846</v>
      </c>
      <c r="J24" s="29">
        <v>19953120</v>
      </c>
      <c r="K24" s="34">
        <v>64.9</v>
      </c>
      <c r="L24" s="29">
        <v>4310526</v>
      </c>
      <c r="M24" s="34">
        <v>14</v>
      </c>
      <c r="N24" s="29">
        <v>6463200</v>
      </c>
      <c r="O24" s="36">
        <v>21.1</v>
      </c>
    </row>
    <row r="25" spans="1:15" ht="19.5" customHeight="1">
      <c r="A25" s="28" t="s">
        <v>34</v>
      </c>
      <c r="B25" s="29">
        <f>SUM(C25,E25,G25)</f>
        <v>35235301</v>
      </c>
      <c r="C25" s="29">
        <v>22331674</v>
      </c>
      <c r="D25" s="34">
        <v>63.4</v>
      </c>
      <c r="E25" s="29">
        <v>7664725</v>
      </c>
      <c r="F25" s="34">
        <v>21.8</v>
      </c>
      <c r="G25" s="29">
        <v>5238902</v>
      </c>
      <c r="H25" s="35">
        <v>14.8</v>
      </c>
      <c r="I25" s="29">
        <f>SUM(J25,L25,N25)</f>
        <v>33002010</v>
      </c>
      <c r="J25" s="29">
        <v>20022330</v>
      </c>
      <c r="K25" s="34">
        <v>60.7</v>
      </c>
      <c r="L25" s="29">
        <v>6435439</v>
      </c>
      <c r="M25" s="34">
        <v>19.5</v>
      </c>
      <c r="N25" s="29">
        <v>6544241</v>
      </c>
      <c r="O25" s="36">
        <v>19.8</v>
      </c>
    </row>
    <row r="26" spans="1:15" ht="19.5" customHeight="1">
      <c r="A26" s="28" t="s">
        <v>35</v>
      </c>
      <c r="B26" s="29">
        <f>SUM(C26,E26,G26)</f>
        <v>45046098</v>
      </c>
      <c r="C26" s="29">
        <v>28374487</v>
      </c>
      <c r="D26" s="34">
        <v>63</v>
      </c>
      <c r="E26" s="29">
        <v>10016376</v>
      </c>
      <c r="F26" s="34">
        <v>22.2</v>
      </c>
      <c r="G26" s="29">
        <v>6655235</v>
      </c>
      <c r="H26" s="35">
        <v>14.8</v>
      </c>
      <c r="I26" s="29">
        <f>SUM(J26,L26,N26)</f>
        <v>41868952</v>
      </c>
      <c r="J26" s="29">
        <v>26249994</v>
      </c>
      <c r="K26" s="34">
        <v>62.7</v>
      </c>
      <c r="L26" s="29">
        <v>7759392</v>
      </c>
      <c r="M26" s="34">
        <v>18.5</v>
      </c>
      <c r="N26" s="29">
        <v>7859566</v>
      </c>
      <c r="O26" s="36">
        <v>18.8</v>
      </c>
    </row>
    <row r="27" spans="1:15" ht="19.5" customHeight="1">
      <c r="A27" s="28" t="s">
        <v>36</v>
      </c>
      <c r="B27" s="29">
        <f>SUM(C27,E27,G27)</f>
        <v>51214503</v>
      </c>
      <c r="C27" s="29">
        <v>32146632</v>
      </c>
      <c r="D27" s="34">
        <v>62.8</v>
      </c>
      <c r="E27" s="29">
        <v>12315051</v>
      </c>
      <c r="F27" s="34">
        <v>24</v>
      </c>
      <c r="G27" s="29">
        <v>6752820</v>
      </c>
      <c r="H27" s="35">
        <v>13.2</v>
      </c>
      <c r="I27" s="29">
        <f>SUM(J27,L27,N27)</f>
        <v>49152612</v>
      </c>
      <c r="J27" s="29">
        <v>29964040</v>
      </c>
      <c r="K27" s="34">
        <v>61</v>
      </c>
      <c r="L27" s="29">
        <v>9904896</v>
      </c>
      <c r="M27" s="34">
        <v>20.2</v>
      </c>
      <c r="N27" s="29">
        <v>9283676</v>
      </c>
      <c r="O27" s="36">
        <v>18.8</v>
      </c>
    </row>
    <row r="28" spans="1:15" ht="19.5" customHeight="1">
      <c r="A28" s="28" t="s">
        <v>37</v>
      </c>
      <c r="B28" s="29">
        <f>SUM(C28,E28,G28)</f>
        <v>57344711</v>
      </c>
      <c r="C28" s="29">
        <v>36877563</v>
      </c>
      <c r="D28" s="34">
        <v>64.3</v>
      </c>
      <c r="E28" s="29">
        <v>13056123</v>
      </c>
      <c r="F28" s="34">
        <v>22.8</v>
      </c>
      <c r="G28" s="29">
        <v>7411025</v>
      </c>
      <c r="H28" s="35">
        <v>12.9</v>
      </c>
      <c r="I28" s="29">
        <f>SUM(J28,L28,N28)</f>
        <v>54829195</v>
      </c>
      <c r="J28" s="29">
        <v>34605127</v>
      </c>
      <c r="K28" s="34">
        <v>63.1</v>
      </c>
      <c r="L28" s="29">
        <v>10590863</v>
      </c>
      <c r="M28" s="34">
        <v>19.3</v>
      </c>
      <c r="N28" s="29">
        <v>9633205</v>
      </c>
      <c r="O28" s="36">
        <v>17.6</v>
      </c>
    </row>
    <row r="29" spans="1:15" ht="9" customHeight="1">
      <c r="A29" s="28"/>
      <c r="B29" s="29"/>
      <c r="C29" s="29"/>
      <c r="D29" s="34"/>
      <c r="E29" s="29"/>
      <c r="F29" s="34"/>
      <c r="G29" s="29"/>
      <c r="H29" s="35"/>
      <c r="I29" s="29"/>
      <c r="J29" s="29"/>
      <c r="K29" s="34"/>
      <c r="L29" s="29"/>
      <c r="M29" s="34"/>
      <c r="N29" s="29"/>
      <c r="O29" s="36"/>
    </row>
    <row r="30" spans="1:15" ht="19.5" customHeight="1">
      <c r="A30" s="28" t="s">
        <v>38</v>
      </c>
      <c r="B30" s="29">
        <f>SUM(C30,E30,G30)</f>
        <v>66367822</v>
      </c>
      <c r="C30" s="29">
        <v>42695018</v>
      </c>
      <c r="D30" s="34">
        <v>64.3</v>
      </c>
      <c r="E30" s="29">
        <v>14564814</v>
      </c>
      <c r="F30" s="34">
        <v>21.9</v>
      </c>
      <c r="G30" s="29">
        <v>9107990</v>
      </c>
      <c r="H30" s="35">
        <v>13.8</v>
      </c>
      <c r="I30" s="29">
        <f>SUM(J30,L30,N30)</f>
        <v>63667744</v>
      </c>
      <c r="J30" s="29">
        <v>39890813</v>
      </c>
      <c r="K30" s="34">
        <v>62.7</v>
      </c>
      <c r="L30" s="29">
        <v>12032069</v>
      </c>
      <c r="M30" s="34">
        <v>18.9</v>
      </c>
      <c r="N30" s="29">
        <v>11744862</v>
      </c>
      <c r="O30" s="36">
        <v>18.4</v>
      </c>
    </row>
    <row r="31" spans="1:15" ht="19.5" customHeight="1">
      <c r="A31" s="28" t="s">
        <v>39</v>
      </c>
      <c r="B31" s="29">
        <f>SUM(C31,E31,G31)</f>
        <v>89637027</v>
      </c>
      <c r="C31" s="29">
        <v>60509838</v>
      </c>
      <c r="D31" s="34">
        <v>67.5</v>
      </c>
      <c r="E31" s="29">
        <v>18170081</v>
      </c>
      <c r="F31" s="34">
        <v>20.3</v>
      </c>
      <c r="G31" s="29">
        <v>10957108</v>
      </c>
      <c r="H31" s="35">
        <v>12.2</v>
      </c>
      <c r="I31" s="29">
        <f>SUM(J31,L31,N31)</f>
        <v>79855942</v>
      </c>
      <c r="J31" s="29">
        <v>50633062</v>
      </c>
      <c r="K31" s="34">
        <v>63.4</v>
      </c>
      <c r="L31" s="29">
        <v>15300462</v>
      </c>
      <c r="M31" s="34">
        <v>19.2</v>
      </c>
      <c r="N31" s="29">
        <v>13922418</v>
      </c>
      <c r="O31" s="36">
        <v>17.4</v>
      </c>
    </row>
    <row r="32" spans="1:15" ht="19.5" customHeight="1">
      <c r="A32" s="28" t="s">
        <v>40</v>
      </c>
      <c r="B32" s="29">
        <f>SUM(C32,E32,G32)</f>
        <v>115832322</v>
      </c>
      <c r="C32" s="29">
        <v>77636254</v>
      </c>
      <c r="D32" s="34">
        <v>67</v>
      </c>
      <c r="E32" s="29">
        <v>23158244</v>
      </c>
      <c r="F32" s="34">
        <v>20</v>
      </c>
      <c r="G32" s="29">
        <v>15037824</v>
      </c>
      <c r="H32" s="35">
        <v>13</v>
      </c>
      <c r="I32" s="29">
        <f>SUM(J32,L32,N32)</f>
        <v>89933670</v>
      </c>
      <c r="J32" s="29">
        <v>54173442</v>
      </c>
      <c r="K32" s="34">
        <v>60.2</v>
      </c>
      <c r="L32" s="29">
        <v>16251265</v>
      </c>
      <c r="M32" s="34">
        <v>18.1</v>
      </c>
      <c r="N32" s="29">
        <v>19508963</v>
      </c>
      <c r="O32" s="36">
        <v>21.7</v>
      </c>
    </row>
    <row r="33" spans="1:15" ht="19.5" customHeight="1">
      <c r="A33" s="28" t="s">
        <v>41</v>
      </c>
      <c r="B33" s="29">
        <f>SUM(C33,E33,G33)</f>
        <v>134033713</v>
      </c>
      <c r="C33" s="29">
        <v>87866059</v>
      </c>
      <c r="D33" s="34">
        <v>65.6</v>
      </c>
      <c r="E33" s="29">
        <v>30102778</v>
      </c>
      <c r="F33" s="34">
        <v>22.5</v>
      </c>
      <c r="G33" s="29">
        <v>16064876</v>
      </c>
      <c r="H33" s="35">
        <v>11.9</v>
      </c>
      <c r="I33" s="29">
        <f>SUM(J33,L33,N33)</f>
        <v>126435527</v>
      </c>
      <c r="J33" s="29">
        <v>76701660</v>
      </c>
      <c r="K33" s="34">
        <v>60.7</v>
      </c>
      <c r="L33" s="29">
        <v>24958788</v>
      </c>
      <c r="M33" s="34">
        <v>19.7</v>
      </c>
      <c r="N33" s="29">
        <v>24775079</v>
      </c>
      <c r="O33" s="36">
        <v>19.6</v>
      </c>
    </row>
    <row r="34" spans="1:15" ht="19.5" customHeight="1">
      <c r="A34" s="28" t="s">
        <v>42</v>
      </c>
      <c r="B34" s="29">
        <f>SUM(C34,E34,G34)</f>
        <v>166102847</v>
      </c>
      <c r="C34" s="29">
        <v>103844597</v>
      </c>
      <c r="D34" s="34">
        <v>62.5</v>
      </c>
      <c r="E34" s="29">
        <v>38165834</v>
      </c>
      <c r="F34" s="34">
        <v>23</v>
      </c>
      <c r="G34" s="29">
        <v>24092416</v>
      </c>
      <c r="H34" s="35">
        <v>14.5</v>
      </c>
      <c r="I34" s="29">
        <f>SUM(J34,L34,N34)</f>
        <v>149994458</v>
      </c>
      <c r="J34" s="29">
        <v>88651309</v>
      </c>
      <c r="K34" s="34">
        <v>59.1</v>
      </c>
      <c r="L34" s="29">
        <v>32270618</v>
      </c>
      <c r="M34" s="34">
        <v>21.5</v>
      </c>
      <c r="N34" s="29">
        <v>29072531</v>
      </c>
      <c r="O34" s="36">
        <v>19.4</v>
      </c>
    </row>
    <row r="35" spans="1:15" ht="9" customHeight="1">
      <c r="A35" s="28"/>
      <c r="B35" s="29"/>
      <c r="C35" s="29"/>
      <c r="D35" s="34"/>
      <c r="E35" s="29"/>
      <c r="F35" s="34"/>
      <c r="G35" s="29"/>
      <c r="H35" s="37"/>
      <c r="I35" s="29"/>
      <c r="J35" s="29"/>
      <c r="K35" s="34"/>
      <c r="L35" s="29"/>
      <c r="M35" s="34"/>
      <c r="N35" s="29"/>
      <c r="O35" s="36"/>
    </row>
    <row r="36" spans="1:15" ht="19.5" customHeight="1">
      <c r="A36" s="38" t="s">
        <v>43</v>
      </c>
      <c r="B36" s="29">
        <f>SUM(C36,E36,G36)</f>
        <v>193828497</v>
      </c>
      <c r="C36" s="29">
        <v>123700431</v>
      </c>
      <c r="D36" s="34">
        <v>63.8</v>
      </c>
      <c r="E36" s="29">
        <v>41117077</v>
      </c>
      <c r="F36" s="34">
        <v>21.2</v>
      </c>
      <c r="G36" s="29">
        <v>29010989</v>
      </c>
      <c r="H36" s="37">
        <v>15</v>
      </c>
      <c r="I36" s="29">
        <f>SUM(J36,L36,N36)</f>
        <v>192492667</v>
      </c>
      <c r="J36" s="29">
        <v>116091661</v>
      </c>
      <c r="K36" s="34">
        <v>60.3</v>
      </c>
      <c r="L36" s="29">
        <v>40066757</v>
      </c>
      <c r="M36" s="34">
        <v>20.8</v>
      </c>
      <c r="N36" s="29">
        <v>36334249</v>
      </c>
      <c r="O36" s="36">
        <v>18.9</v>
      </c>
    </row>
    <row r="37" spans="1:15" ht="19.5" customHeight="1">
      <c r="A37" s="38" t="s">
        <v>44</v>
      </c>
      <c r="B37" s="29">
        <f>SUM(C37,E37,G37)</f>
        <v>233644266</v>
      </c>
      <c r="C37" s="29">
        <v>149145528</v>
      </c>
      <c r="D37" s="34">
        <v>63.8</v>
      </c>
      <c r="E37" s="29">
        <v>53799267</v>
      </c>
      <c r="F37" s="34">
        <v>23</v>
      </c>
      <c r="G37" s="29">
        <v>30699471</v>
      </c>
      <c r="H37" s="37">
        <v>13.2</v>
      </c>
      <c r="I37" s="29">
        <f>SUM(J37,L37,N37)</f>
        <v>226899721</v>
      </c>
      <c r="J37" s="29">
        <v>136312478</v>
      </c>
      <c r="K37" s="34">
        <v>60.1</v>
      </c>
      <c r="L37" s="29">
        <v>49794090</v>
      </c>
      <c r="M37" s="34">
        <v>21.9</v>
      </c>
      <c r="N37" s="29">
        <v>40793153</v>
      </c>
      <c r="O37" s="36">
        <v>18</v>
      </c>
    </row>
    <row r="38" spans="1:15" ht="19.5" customHeight="1">
      <c r="A38" s="38" t="s">
        <v>45</v>
      </c>
      <c r="B38" s="29">
        <f>SUM(C38,E38,G38)</f>
        <v>287419977</v>
      </c>
      <c r="C38" s="29">
        <v>186919322</v>
      </c>
      <c r="D38" s="34">
        <v>65</v>
      </c>
      <c r="E38" s="29">
        <v>58683303</v>
      </c>
      <c r="F38" s="34">
        <v>20.4</v>
      </c>
      <c r="G38" s="29">
        <v>41817352</v>
      </c>
      <c r="H38" s="37">
        <v>14.6</v>
      </c>
      <c r="I38" s="29">
        <f>SUM(J38,L38,N38)</f>
        <v>254710914</v>
      </c>
      <c r="J38" s="29">
        <v>149392933</v>
      </c>
      <c r="K38" s="34">
        <v>58.7</v>
      </c>
      <c r="L38" s="29">
        <v>54648684</v>
      </c>
      <c r="M38" s="34">
        <v>21.5</v>
      </c>
      <c r="N38" s="29">
        <v>50669297</v>
      </c>
      <c r="O38" s="36">
        <v>19.8</v>
      </c>
    </row>
    <row r="39" spans="1:15" ht="19.5" customHeight="1">
      <c r="A39" s="38" t="s">
        <v>46</v>
      </c>
      <c r="B39" s="29">
        <f>SUM(C39,E39,G39)</f>
        <v>368921747</v>
      </c>
      <c r="C39" s="29">
        <v>243633805</v>
      </c>
      <c r="D39" s="34">
        <v>66</v>
      </c>
      <c r="E39" s="29">
        <v>85330898</v>
      </c>
      <c r="F39" s="34">
        <v>23.1</v>
      </c>
      <c r="G39" s="29">
        <v>39957044</v>
      </c>
      <c r="H39" s="37">
        <v>10.9</v>
      </c>
      <c r="I39" s="29">
        <f>SUM(J39,L39,N39)</f>
        <v>345396155</v>
      </c>
      <c r="J39" s="29">
        <v>204930057</v>
      </c>
      <c r="K39" s="34">
        <v>59.3</v>
      </c>
      <c r="L39" s="29">
        <v>84600920</v>
      </c>
      <c r="M39" s="34">
        <v>24.5</v>
      </c>
      <c r="N39" s="29">
        <v>55865178</v>
      </c>
      <c r="O39" s="36">
        <v>16.2</v>
      </c>
    </row>
    <row r="40" spans="1:15" ht="19.5" customHeight="1">
      <c r="A40" s="38" t="s">
        <v>47</v>
      </c>
      <c r="B40" s="29">
        <f>SUM(C40,E40,G40)</f>
        <v>437706924</v>
      </c>
      <c r="C40" s="29">
        <v>272380542</v>
      </c>
      <c r="D40" s="34">
        <v>62.2</v>
      </c>
      <c r="E40" s="29">
        <v>115656256</v>
      </c>
      <c r="F40" s="34">
        <v>26.4</v>
      </c>
      <c r="G40" s="29">
        <v>49670126</v>
      </c>
      <c r="H40" s="37">
        <v>11.4</v>
      </c>
      <c r="I40" s="29">
        <f>SUM(J40,L40,N40)</f>
        <v>433220713</v>
      </c>
      <c r="J40" s="29">
        <v>238771045</v>
      </c>
      <c r="K40" s="34">
        <v>55.1</v>
      </c>
      <c r="L40" s="29">
        <v>122616690</v>
      </c>
      <c r="M40" s="34">
        <v>28.3</v>
      </c>
      <c r="N40" s="29">
        <v>71832978</v>
      </c>
      <c r="O40" s="36">
        <v>16.6</v>
      </c>
    </row>
    <row r="41" spans="1:15" ht="9" customHeight="1">
      <c r="A41" s="28"/>
      <c r="B41" s="29"/>
      <c r="C41" s="29"/>
      <c r="D41" s="34"/>
      <c r="E41" s="29"/>
      <c r="F41" s="34"/>
      <c r="G41" s="29"/>
      <c r="H41" s="37"/>
      <c r="I41" s="29"/>
      <c r="J41" s="29"/>
      <c r="K41" s="34"/>
      <c r="L41" s="29"/>
      <c r="M41" s="34"/>
      <c r="N41" s="29"/>
      <c r="O41" s="36"/>
    </row>
    <row r="42" spans="1:15" ht="19.5" customHeight="1">
      <c r="A42" s="38" t="s">
        <v>48</v>
      </c>
      <c r="B42" s="29">
        <f>SUM(C42,E42,G42)</f>
        <v>490766840</v>
      </c>
      <c r="C42" s="29">
        <v>299656218</v>
      </c>
      <c r="D42" s="34">
        <v>61.1</v>
      </c>
      <c r="E42" s="29">
        <v>130888600</v>
      </c>
      <c r="F42" s="34">
        <v>26.7</v>
      </c>
      <c r="G42" s="29">
        <v>60222022</v>
      </c>
      <c r="H42" s="37">
        <v>12.2</v>
      </c>
      <c r="I42" s="29">
        <f>SUM(J42,L42,N42)</f>
        <v>493740961</v>
      </c>
      <c r="J42" s="29">
        <v>277572218</v>
      </c>
      <c r="K42" s="34">
        <v>56.2</v>
      </c>
      <c r="L42" s="29">
        <v>136230989</v>
      </c>
      <c r="M42" s="34">
        <v>27.6</v>
      </c>
      <c r="N42" s="29">
        <v>79937754</v>
      </c>
      <c r="O42" s="36">
        <v>16.2</v>
      </c>
    </row>
    <row r="43" spans="1:15" ht="19.5" customHeight="1">
      <c r="A43" s="38" t="s">
        <v>49</v>
      </c>
      <c r="B43" s="29">
        <f>SUM(C43,E43,G43)</f>
        <v>501155444</v>
      </c>
      <c r="C43" s="29">
        <v>308577346</v>
      </c>
      <c r="D43" s="34">
        <v>61.6</v>
      </c>
      <c r="E43" s="29">
        <v>131347065</v>
      </c>
      <c r="F43" s="34">
        <v>26.2</v>
      </c>
      <c r="G43" s="29">
        <v>61231033</v>
      </c>
      <c r="H43" s="37">
        <v>12.2</v>
      </c>
      <c r="I43" s="29">
        <f>SUM(J43,L43,N43)</f>
        <v>498158535</v>
      </c>
      <c r="J43" s="29">
        <v>290533735</v>
      </c>
      <c r="K43" s="34">
        <v>58.3</v>
      </c>
      <c r="L43" s="29">
        <v>127212586</v>
      </c>
      <c r="M43" s="34">
        <v>25.5</v>
      </c>
      <c r="N43" s="29">
        <v>80412214</v>
      </c>
      <c r="O43" s="36">
        <v>16.2</v>
      </c>
    </row>
    <row r="44" spans="1:15" ht="19.5" customHeight="1">
      <c r="A44" s="38" t="s">
        <v>50</v>
      </c>
      <c r="B44" s="29">
        <f>SUM(C44,E44,G44)</f>
        <v>534153557</v>
      </c>
      <c r="C44" s="29">
        <v>303874667</v>
      </c>
      <c r="D44" s="34">
        <v>56.9</v>
      </c>
      <c r="E44" s="29">
        <v>163308548</v>
      </c>
      <c r="F44" s="34">
        <v>30.6</v>
      </c>
      <c r="G44" s="29">
        <v>66970342</v>
      </c>
      <c r="H44" s="37">
        <v>12.5</v>
      </c>
      <c r="I44" s="29">
        <f>SUM(J44,L44,N44)</f>
        <v>519048815</v>
      </c>
      <c r="J44" s="29">
        <v>292013552</v>
      </c>
      <c r="K44" s="34">
        <v>56.3</v>
      </c>
      <c r="L44" s="29">
        <v>141457121</v>
      </c>
      <c r="M44" s="34">
        <v>27.3</v>
      </c>
      <c r="N44" s="29">
        <v>85578142</v>
      </c>
      <c r="O44" s="36">
        <v>16.4</v>
      </c>
    </row>
    <row r="45" spans="1:15" ht="19.5" customHeight="1">
      <c r="A45" s="38" t="s">
        <v>51</v>
      </c>
      <c r="B45" s="29">
        <f>SUM(C45,E45,G45)</f>
        <v>576039331</v>
      </c>
      <c r="C45" s="29">
        <v>348592401</v>
      </c>
      <c r="D45" s="34">
        <v>60.5</v>
      </c>
      <c r="E45" s="29">
        <v>152557663</v>
      </c>
      <c r="F45" s="34">
        <v>26.5</v>
      </c>
      <c r="G45" s="29">
        <v>74889267</v>
      </c>
      <c r="H45" s="37">
        <v>13</v>
      </c>
      <c r="I45" s="29">
        <f>SUM(J45,L45,N45)</f>
        <v>563728552</v>
      </c>
      <c r="J45" s="29">
        <v>326723342</v>
      </c>
      <c r="K45" s="34">
        <v>58</v>
      </c>
      <c r="L45" s="29">
        <v>141410936</v>
      </c>
      <c r="M45" s="34">
        <v>25.1</v>
      </c>
      <c r="N45" s="29">
        <v>95594274</v>
      </c>
      <c r="O45" s="36">
        <v>16.9</v>
      </c>
    </row>
    <row r="46" spans="1:15" ht="19.5" customHeight="1">
      <c r="A46" s="38" t="s">
        <v>52</v>
      </c>
      <c r="B46" s="29">
        <f>SUM(C46,E46,G46)</f>
        <v>636204287</v>
      </c>
      <c r="C46" s="29">
        <v>391368259</v>
      </c>
      <c r="D46" s="34">
        <v>61.5</v>
      </c>
      <c r="E46" s="29">
        <v>169884488</v>
      </c>
      <c r="F46" s="34">
        <v>26.7</v>
      </c>
      <c r="G46" s="29">
        <v>74951540</v>
      </c>
      <c r="H46" s="37">
        <v>11.8</v>
      </c>
      <c r="I46" s="29">
        <f>SUM(J46,L46,N46)</f>
        <v>632660848</v>
      </c>
      <c r="J46" s="29">
        <v>373820077</v>
      </c>
      <c r="K46" s="34">
        <v>59.1</v>
      </c>
      <c r="L46" s="29">
        <v>161199685</v>
      </c>
      <c r="M46" s="34">
        <v>25.5</v>
      </c>
      <c r="N46" s="29">
        <v>97641086</v>
      </c>
      <c r="O46" s="36">
        <v>15.4</v>
      </c>
    </row>
    <row r="47" spans="1:15" ht="9" customHeight="1">
      <c r="A47" s="39"/>
      <c r="B47" s="40"/>
      <c r="C47" s="40"/>
      <c r="D47" s="40"/>
      <c r="E47" s="40"/>
      <c r="F47" s="41"/>
      <c r="G47" s="40"/>
      <c r="H47" s="42"/>
      <c r="I47" s="40"/>
      <c r="J47" s="40"/>
      <c r="K47" s="40"/>
      <c r="L47" s="40"/>
      <c r="M47" s="40"/>
      <c r="N47" s="40"/>
      <c r="O47" s="43"/>
    </row>
    <row r="48" spans="1:15" s="7" customFormat="1" ht="20.25" customHeight="1">
      <c r="A48" s="44" t="s">
        <v>3</v>
      </c>
      <c r="B48" s="44"/>
      <c r="C48" s="44"/>
      <c r="D48" s="44"/>
      <c r="E48" s="44"/>
      <c r="F48" s="44"/>
      <c r="G48" s="45"/>
      <c r="H48" s="45"/>
      <c r="I48" s="44"/>
      <c r="J48" s="44"/>
      <c r="K48" s="44"/>
      <c r="L48" s="44"/>
      <c r="M48" s="44"/>
      <c r="N48" s="44"/>
      <c r="O48" s="44"/>
    </row>
    <row r="49" spans="1:15" s="7" customFormat="1" ht="20.25" customHeight="1">
      <c r="A49" s="44" t="s">
        <v>53</v>
      </c>
      <c r="B49" s="44"/>
      <c r="C49" s="44"/>
      <c r="D49" s="44"/>
      <c r="E49" s="44"/>
      <c r="F49" s="44"/>
      <c r="G49" s="46"/>
      <c r="H49" s="46"/>
      <c r="I49" s="44"/>
      <c r="J49" s="44"/>
      <c r="K49" s="44"/>
      <c r="L49" s="44"/>
      <c r="M49" s="44"/>
      <c r="N49" s="44"/>
      <c r="O49" s="44"/>
    </row>
    <row r="50" spans="1:15" s="7" customFormat="1" ht="20.25" customHeight="1">
      <c r="A50" s="44" t="s">
        <v>54</v>
      </c>
      <c r="B50" s="44"/>
      <c r="C50" s="44"/>
      <c r="D50" s="44"/>
      <c r="E50" s="44"/>
      <c r="F50" s="44"/>
      <c r="G50" s="46"/>
      <c r="H50" s="46"/>
      <c r="I50" s="44"/>
      <c r="J50" s="44"/>
      <c r="K50" s="44"/>
      <c r="L50" s="44"/>
      <c r="M50" s="44"/>
      <c r="N50" s="44"/>
      <c r="O50" s="44"/>
    </row>
    <row r="51" spans="1:15" s="7" customFormat="1" ht="19.5" customHeight="1">
      <c r="A51" s="44" t="s">
        <v>55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s="7" customFormat="1" ht="19.5" customHeight="1">
      <c r="A52" s="44" t="s">
        <v>56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9.5" customHeight="1">
      <c r="A53" s="38" t="s">
        <v>57</v>
      </c>
      <c r="B53" s="29">
        <f>SUM(C53,E53,G53)</f>
        <v>707842822</v>
      </c>
      <c r="C53" s="29">
        <v>438707255</v>
      </c>
      <c r="D53" s="34">
        <v>62</v>
      </c>
      <c r="E53" s="29">
        <v>176566918</v>
      </c>
      <c r="F53" s="34">
        <v>24.9</v>
      </c>
      <c r="G53" s="29">
        <v>92568649</v>
      </c>
      <c r="H53" s="37">
        <v>13.1</v>
      </c>
      <c r="I53" s="29">
        <f>SUM(J53,L53,N53)</f>
        <v>662135243</v>
      </c>
      <c r="J53" s="29">
        <v>388199111</v>
      </c>
      <c r="K53" s="34">
        <v>58.6</v>
      </c>
      <c r="L53" s="29">
        <v>169800307</v>
      </c>
      <c r="M53" s="34">
        <v>25.6</v>
      </c>
      <c r="N53" s="29">
        <v>104135825</v>
      </c>
      <c r="O53" s="36">
        <v>15.8</v>
      </c>
    </row>
    <row r="54" spans="1:15" ht="19.5" customHeight="1">
      <c r="A54" s="38" t="s">
        <v>58</v>
      </c>
      <c r="B54" s="29">
        <f>SUM(C54,E54,G54)</f>
        <v>852630084</v>
      </c>
      <c r="C54" s="29">
        <v>527377015</v>
      </c>
      <c r="D54" s="34">
        <v>61.9</v>
      </c>
      <c r="E54" s="29">
        <v>214497925</v>
      </c>
      <c r="F54" s="34">
        <v>25.2</v>
      </c>
      <c r="G54" s="29">
        <v>110755144</v>
      </c>
      <c r="H54" s="37">
        <v>12.9</v>
      </c>
      <c r="I54" s="29">
        <f>SUM(J54,L54,N54)</f>
        <v>751929784</v>
      </c>
      <c r="J54" s="29">
        <v>437533010</v>
      </c>
      <c r="K54" s="34">
        <v>58.2</v>
      </c>
      <c r="L54" s="29">
        <v>191155816</v>
      </c>
      <c r="M54" s="34">
        <v>25.4</v>
      </c>
      <c r="N54" s="29">
        <v>123240958</v>
      </c>
      <c r="O54" s="36">
        <v>16.4</v>
      </c>
    </row>
    <row r="55" spans="1:15" ht="19.5" customHeight="1">
      <c r="A55" s="38" t="s">
        <v>59</v>
      </c>
      <c r="B55" s="29">
        <f>SUM(C55,E55,G55)</f>
        <v>1382533005</v>
      </c>
      <c r="C55" s="29">
        <v>618706634</v>
      </c>
      <c r="D55" s="34">
        <v>44.8</v>
      </c>
      <c r="E55" s="29">
        <v>595923379</v>
      </c>
      <c r="F55" s="34">
        <v>43.1</v>
      </c>
      <c r="G55" s="29">
        <v>167902992</v>
      </c>
      <c r="H55" s="37">
        <v>12.1</v>
      </c>
      <c r="I55" s="29">
        <f>SUM(J55,L55,N55)</f>
        <v>1239553553</v>
      </c>
      <c r="J55" s="29">
        <v>527435847</v>
      </c>
      <c r="K55" s="34">
        <v>42.6</v>
      </c>
      <c r="L55" s="29">
        <v>394868891</v>
      </c>
      <c r="M55" s="34">
        <v>31.9</v>
      </c>
      <c r="N55" s="29">
        <v>317248815</v>
      </c>
      <c r="O55" s="36">
        <v>25.5</v>
      </c>
    </row>
    <row r="56" spans="1:15" ht="19.5" customHeight="1">
      <c r="A56" s="38" t="s">
        <v>60</v>
      </c>
      <c r="B56" s="29">
        <f>SUM(C56,E56,G56)</f>
        <v>1203170574</v>
      </c>
      <c r="C56" s="29">
        <v>687550592</v>
      </c>
      <c r="D56" s="34">
        <v>57.1</v>
      </c>
      <c r="E56" s="29">
        <v>357081081</v>
      </c>
      <c r="F56" s="34">
        <v>29.7</v>
      </c>
      <c r="G56" s="29">
        <v>158538901</v>
      </c>
      <c r="H56" s="37">
        <v>13.2</v>
      </c>
      <c r="I56" s="29">
        <f>SUM(J56,L56,N56)</f>
        <v>1166746690</v>
      </c>
      <c r="J56" s="29">
        <v>614555561</v>
      </c>
      <c r="K56" s="34">
        <v>52.7</v>
      </c>
      <c r="L56" s="29">
        <v>315679616</v>
      </c>
      <c r="M56" s="34">
        <v>27.1</v>
      </c>
      <c r="N56" s="29">
        <v>236511513</v>
      </c>
      <c r="O56" s="36">
        <v>20.2</v>
      </c>
    </row>
    <row r="57" spans="1:15" ht="19.5" customHeight="1">
      <c r="A57" s="38" t="s">
        <v>61</v>
      </c>
      <c r="B57" s="29">
        <f>SUM(C57,E57,G57)</f>
        <v>1438686098</v>
      </c>
      <c r="C57" s="29">
        <v>870056355</v>
      </c>
      <c r="D57" s="34">
        <v>60.5</v>
      </c>
      <c r="E57" s="29">
        <v>402704850</v>
      </c>
      <c r="F57" s="34">
        <v>28</v>
      </c>
      <c r="G57" s="29">
        <v>165924893</v>
      </c>
      <c r="H57" s="37">
        <v>11.5</v>
      </c>
      <c r="I57" s="29">
        <f>SUM(J57,L57,N57)</f>
        <v>1416625389</v>
      </c>
      <c r="J57" s="29">
        <v>767985885</v>
      </c>
      <c r="K57" s="34">
        <v>54.2</v>
      </c>
      <c r="L57" s="29">
        <v>409762864</v>
      </c>
      <c r="M57" s="34">
        <v>28.9</v>
      </c>
      <c r="N57" s="29">
        <v>238876640</v>
      </c>
      <c r="O57" s="36">
        <v>16.9</v>
      </c>
    </row>
    <row r="58" spans="1:15" ht="9" customHeight="1">
      <c r="A58" s="38"/>
      <c r="B58" s="29"/>
      <c r="C58" s="29"/>
      <c r="D58" s="34"/>
      <c r="E58" s="29"/>
      <c r="F58" s="34"/>
      <c r="G58" s="29"/>
      <c r="H58" s="37"/>
      <c r="I58" s="29"/>
      <c r="J58" s="29"/>
      <c r="K58" s="34"/>
      <c r="L58" s="29"/>
      <c r="M58" s="34"/>
      <c r="N58" s="29"/>
      <c r="O58" s="36"/>
    </row>
    <row r="59" spans="1:15" ht="19.5" customHeight="1">
      <c r="A59" s="38" t="s">
        <v>62</v>
      </c>
      <c r="B59" s="29">
        <f>SUM(C59,E59,G59)</f>
        <v>1710801632</v>
      </c>
      <c r="C59" s="29">
        <v>1059880920</v>
      </c>
      <c r="D59" s="34">
        <v>62</v>
      </c>
      <c r="E59" s="29">
        <v>396545772</v>
      </c>
      <c r="F59" s="34">
        <v>23.2</v>
      </c>
      <c r="G59" s="29">
        <v>254374940</v>
      </c>
      <c r="H59" s="37">
        <v>14.8</v>
      </c>
      <c r="I59" s="29">
        <f>SUM(J59,L59,N59)</f>
        <v>1696116706</v>
      </c>
      <c r="J59" s="29">
        <v>980794156</v>
      </c>
      <c r="K59" s="34">
        <v>57.8</v>
      </c>
      <c r="L59" s="29">
        <v>414854836</v>
      </c>
      <c r="M59" s="34">
        <v>24.5</v>
      </c>
      <c r="N59" s="29">
        <v>300467714</v>
      </c>
      <c r="O59" s="36">
        <v>17.7</v>
      </c>
    </row>
    <row r="60" spans="1:15" ht="19.5" customHeight="1">
      <c r="A60" s="38" t="s">
        <v>63</v>
      </c>
      <c r="B60" s="29">
        <f>SUM(C60,E60,G60)</f>
        <v>1894369380</v>
      </c>
      <c r="C60" s="29">
        <v>1149053304</v>
      </c>
      <c r="D60" s="34">
        <v>60.7</v>
      </c>
      <c r="E60" s="29">
        <v>463617615</v>
      </c>
      <c r="F60" s="34">
        <v>24.5</v>
      </c>
      <c r="G60" s="29">
        <v>281698461</v>
      </c>
      <c r="H60" s="37">
        <v>14.8</v>
      </c>
      <c r="I60" s="29">
        <f>SUM(J60,L60,N60)</f>
        <v>1859294076</v>
      </c>
      <c r="J60" s="29">
        <v>1061621731</v>
      </c>
      <c r="K60" s="34">
        <v>57.1</v>
      </c>
      <c r="L60" s="29">
        <v>439490383</v>
      </c>
      <c r="M60" s="34">
        <v>23.6</v>
      </c>
      <c r="N60" s="29">
        <v>358181962</v>
      </c>
      <c r="O60" s="36">
        <v>19.3</v>
      </c>
    </row>
    <row r="61" spans="1:15" ht="19.5" customHeight="1">
      <c r="A61" s="38" t="s">
        <v>64</v>
      </c>
      <c r="B61" s="29">
        <f>SUM(C61,E61,G61)</f>
        <v>1924496565</v>
      </c>
      <c r="C61" s="29">
        <v>1062508274</v>
      </c>
      <c r="D61" s="34">
        <v>55.2</v>
      </c>
      <c r="E61" s="29">
        <v>526287801</v>
      </c>
      <c r="F61" s="34">
        <v>27.3</v>
      </c>
      <c r="G61" s="29">
        <v>335700490</v>
      </c>
      <c r="H61" s="37">
        <v>17.5</v>
      </c>
      <c r="I61" s="29">
        <f>SUM(J61,L61,N61)</f>
        <v>1913742372</v>
      </c>
      <c r="J61" s="29">
        <v>973010725</v>
      </c>
      <c r="K61" s="34">
        <v>50.8</v>
      </c>
      <c r="L61" s="29">
        <v>553200020</v>
      </c>
      <c r="M61" s="34">
        <v>28.9</v>
      </c>
      <c r="N61" s="29">
        <v>387531627</v>
      </c>
      <c r="O61" s="36">
        <v>20.3</v>
      </c>
    </row>
    <row r="62" spans="1:15" ht="19.5" customHeight="1">
      <c r="A62" s="38" t="s">
        <v>65</v>
      </c>
      <c r="B62" s="29">
        <f>SUM(C62,E62,G62)</f>
        <v>2102736571</v>
      </c>
      <c r="C62" s="29">
        <v>1158549776</v>
      </c>
      <c r="D62" s="34">
        <v>55.1</v>
      </c>
      <c r="E62" s="29">
        <v>633784860</v>
      </c>
      <c r="F62" s="34">
        <v>30.1</v>
      </c>
      <c r="G62" s="29">
        <v>310401935</v>
      </c>
      <c r="H62" s="37">
        <v>14.8</v>
      </c>
      <c r="I62" s="29">
        <f>SUM(J62,L62,N62)</f>
        <v>2074928580</v>
      </c>
      <c r="J62" s="29">
        <v>1060292192</v>
      </c>
      <c r="K62" s="34">
        <v>51.1</v>
      </c>
      <c r="L62" s="29">
        <v>657987853</v>
      </c>
      <c r="M62" s="34">
        <v>31.7</v>
      </c>
      <c r="N62" s="29">
        <v>356648535</v>
      </c>
      <c r="O62" s="36">
        <v>17.2</v>
      </c>
    </row>
    <row r="63" spans="1:15" ht="19.5" customHeight="1">
      <c r="A63" s="38" t="s">
        <v>66</v>
      </c>
      <c r="B63" s="29">
        <f>SUM(C63,E63,G63)</f>
        <v>2023976902</v>
      </c>
      <c r="C63" s="29">
        <v>1081257641</v>
      </c>
      <c r="D63" s="34">
        <v>53.4</v>
      </c>
      <c r="E63" s="29">
        <v>635106668</v>
      </c>
      <c r="F63" s="34">
        <v>31.4</v>
      </c>
      <c r="G63" s="29">
        <v>307612593</v>
      </c>
      <c r="H63" s="37">
        <v>15.2</v>
      </c>
      <c r="I63" s="29">
        <f>SUM(J63,L63,N63)</f>
        <v>2005896993</v>
      </c>
      <c r="J63" s="29">
        <v>1013481118</v>
      </c>
      <c r="K63" s="34">
        <v>50.5</v>
      </c>
      <c r="L63" s="29">
        <v>628458875</v>
      </c>
      <c r="M63" s="34">
        <v>31.3</v>
      </c>
      <c r="N63" s="29">
        <v>363957000</v>
      </c>
      <c r="O63" s="36">
        <v>18.2</v>
      </c>
    </row>
    <row r="64" spans="1:15" ht="9" customHeight="1">
      <c r="A64" s="38"/>
      <c r="B64" s="29"/>
      <c r="C64" s="29"/>
      <c r="D64" s="34"/>
      <c r="E64" s="29"/>
      <c r="F64" s="34"/>
      <c r="G64" s="29"/>
      <c r="H64" s="37"/>
      <c r="I64" s="29"/>
      <c r="J64" s="29"/>
      <c r="K64" s="34"/>
      <c r="L64" s="29"/>
      <c r="M64" s="34"/>
      <c r="N64" s="29"/>
      <c r="O64" s="36"/>
    </row>
    <row r="65" spans="1:15" ht="19.5" customHeight="1">
      <c r="A65" s="38" t="s">
        <v>67</v>
      </c>
      <c r="B65" s="29">
        <f>SUM(C65,E65,G65)</f>
        <v>2074064042</v>
      </c>
      <c r="C65" s="29">
        <v>1137032523</v>
      </c>
      <c r="D65" s="34">
        <v>54.8</v>
      </c>
      <c r="E65" s="29">
        <v>624666806</v>
      </c>
      <c r="F65" s="34">
        <v>30.1</v>
      </c>
      <c r="G65" s="29">
        <v>312364713</v>
      </c>
      <c r="H65" s="37">
        <v>15.1</v>
      </c>
      <c r="I65" s="29">
        <f>SUM(J65,L65,N65)</f>
        <v>2066751141</v>
      </c>
      <c r="J65" s="29">
        <v>1060644771</v>
      </c>
      <c r="K65" s="34">
        <v>51.3</v>
      </c>
      <c r="L65" s="29">
        <v>629881342</v>
      </c>
      <c r="M65" s="34">
        <v>30.5</v>
      </c>
      <c r="N65" s="29">
        <v>376225028</v>
      </c>
      <c r="O65" s="36">
        <v>18.2</v>
      </c>
    </row>
    <row r="66" spans="1:15" ht="19.5" customHeight="1">
      <c r="A66" s="38" t="s">
        <v>68</v>
      </c>
      <c r="B66" s="29">
        <f>SUM(C66,E66,G66)</f>
        <v>2325350029</v>
      </c>
      <c r="C66" s="29">
        <v>1291705035</v>
      </c>
      <c r="D66" s="34">
        <v>55.5</v>
      </c>
      <c r="E66" s="29">
        <v>716789037</v>
      </c>
      <c r="F66" s="34">
        <v>30.8</v>
      </c>
      <c r="G66" s="29">
        <v>316855957</v>
      </c>
      <c r="H66" s="37">
        <v>13.7</v>
      </c>
      <c r="I66" s="29">
        <f>SUM(J66,L66,N66)</f>
        <v>2204658263</v>
      </c>
      <c r="J66" s="29">
        <v>1120532666</v>
      </c>
      <c r="K66" s="34">
        <v>50.8</v>
      </c>
      <c r="L66" s="29">
        <v>692327068</v>
      </c>
      <c r="M66" s="34">
        <v>31.4</v>
      </c>
      <c r="N66" s="29">
        <v>391798529</v>
      </c>
      <c r="O66" s="36">
        <v>17.8</v>
      </c>
    </row>
    <row r="67" spans="1:15" ht="19.5" customHeight="1">
      <c r="A67" s="38" t="s">
        <v>69</v>
      </c>
      <c r="B67" s="29">
        <f>SUM(C67,E67,G67)</f>
        <v>2218136079</v>
      </c>
      <c r="C67" s="29">
        <v>1332211611</v>
      </c>
      <c r="D67" s="34">
        <v>60.1</v>
      </c>
      <c r="E67" s="29">
        <v>580994294</v>
      </c>
      <c r="F67" s="34">
        <v>26.2</v>
      </c>
      <c r="G67" s="29">
        <v>304930174</v>
      </c>
      <c r="H67" s="37">
        <v>13.7</v>
      </c>
      <c r="I67" s="29">
        <f>SUM(J67,L67,N67)</f>
        <v>2217845389</v>
      </c>
      <c r="J67" s="29">
        <v>1287435561</v>
      </c>
      <c r="K67" s="34">
        <v>58</v>
      </c>
      <c r="L67" s="29">
        <v>547506583</v>
      </c>
      <c r="M67" s="34">
        <v>24.7</v>
      </c>
      <c r="N67" s="29">
        <v>382903245</v>
      </c>
      <c r="O67" s="36">
        <v>17.3</v>
      </c>
    </row>
    <row r="68" spans="1:15" ht="34.5" customHeight="1">
      <c r="A68" s="47" t="s">
        <v>70</v>
      </c>
      <c r="B68" s="48">
        <f>SUM(C68,E68,G68)</f>
        <v>2784862529</v>
      </c>
      <c r="C68" s="48">
        <v>2046435773</v>
      </c>
      <c r="D68" s="49">
        <f>C68/B68*100</f>
        <v>73.48426544181493</v>
      </c>
      <c r="E68" s="48">
        <f>222120916+70477971</f>
        <v>292598887</v>
      </c>
      <c r="F68" s="49">
        <f>E68/B68*100</f>
        <v>10.50676232499949</v>
      </c>
      <c r="G68" s="48">
        <f>335658658+110169211</f>
        <v>445827869</v>
      </c>
      <c r="H68" s="50">
        <f>G68/B68*100</f>
        <v>16.008972233185588</v>
      </c>
      <c r="I68" s="48">
        <f>SUM(J68,L68,N68)</f>
        <v>3140936188</v>
      </c>
      <c r="J68" s="48">
        <v>2077018084</v>
      </c>
      <c r="K68" s="49">
        <f>J68/I68*100</f>
        <v>66.12735693056366</v>
      </c>
      <c r="L68" s="48">
        <f>252524140+84404757</f>
        <v>336928897</v>
      </c>
      <c r="M68" s="49">
        <f>L68/I68*100</f>
        <v>10.727021398500312</v>
      </c>
      <c r="N68" s="48">
        <f>548665068+178324139</f>
        <v>726989207</v>
      </c>
      <c r="O68" s="51">
        <f>N68/I68*100+0.1</f>
        <v>23.24562167093603</v>
      </c>
    </row>
    <row r="69" spans="1:15" ht="19.5" customHeight="1">
      <c r="A69" s="38" t="s">
        <v>71</v>
      </c>
      <c r="B69" s="29">
        <f>SUM(C69,E69,G69)</f>
        <v>1896840574</v>
      </c>
      <c r="C69" s="29">
        <v>1417731845</v>
      </c>
      <c r="D69" s="34">
        <f>C69/B69*100</f>
        <v>74.74175027848176</v>
      </c>
      <c r="E69" s="29">
        <f>125455419+44800805</f>
        <v>170256224</v>
      </c>
      <c r="F69" s="34">
        <f>E69/B69*100</f>
        <v>8.97577932134638</v>
      </c>
      <c r="G69" s="29">
        <f>218460691+90391814</f>
        <v>308852505</v>
      </c>
      <c r="H69" s="37">
        <f>G69/B69*100</f>
        <v>16.28247040017186</v>
      </c>
      <c r="I69" s="29">
        <f>SUM(J69,L69,N69)</f>
        <v>2271755089</v>
      </c>
      <c r="J69" s="29">
        <v>1481185969</v>
      </c>
      <c r="K69" s="34">
        <f>J69/I69*100</f>
        <v>65.20007267385502</v>
      </c>
      <c r="L69" s="29">
        <f>174780301+62279522</f>
        <v>237059823</v>
      </c>
      <c r="M69" s="34">
        <f>L69/I69*100</f>
        <v>10.435095937403664</v>
      </c>
      <c r="N69" s="29">
        <f>430932624+122576673</f>
        <v>553509297</v>
      </c>
      <c r="O69" s="36">
        <f>N69/I69*100</f>
        <v>24.364831388741308</v>
      </c>
    </row>
    <row r="70" spans="1:15" ht="9" customHeight="1">
      <c r="A70" s="38"/>
      <c r="B70" s="29"/>
      <c r="C70" s="29"/>
      <c r="D70" s="34"/>
      <c r="E70" s="29"/>
      <c r="F70" s="34"/>
      <c r="G70" s="29"/>
      <c r="H70" s="37"/>
      <c r="I70" s="29"/>
      <c r="J70" s="29"/>
      <c r="K70" s="34"/>
      <c r="L70" s="29"/>
      <c r="M70" s="34"/>
      <c r="N70" s="29"/>
      <c r="O70" s="36"/>
    </row>
    <row r="71" spans="1:15" ht="19.5" customHeight="1">
      <c r="A71" s="38" t="s">
        <v>72</v>
      </c>
      <c r="B71" s="29">
        <f>SUM(C71,E71,G71)</f>
        <v>1787918681</v>
      </c>
      <c r="C71" s="29">
        <v>1310436322</v>
      </c>
      <c r="D71" s="34">
        <f>C71/B71*100</f>
        <v>73.29395547604327</v>
      </c>
      <c r="E71" s="29">
        <v>172084347</v>
      </c>
      <c r="F71" s="34">
        <f>E71/B71*100</f>
        <v>9.624841936533242</v>
      </c>
      <c r="G71" s="29">
        <v>305398012</v>
      </c>
      <c r="H71" s="37">
        <f>G71/B71*100</f>
        <v>17.081202587423494</v>
      </c>
      <c r="I71" s="29">
        <f>SUM(J71,L71,N71)</f>
        <v>2144993677</v>
      </c>
      <c r="J71" s="29">
        <v>1379934453</v>
      </c>
      <c r="K71" s="34">
        <f>J71/I71*100</f>
        <v>64.33279817076124</v>
      </c>
      <c r="L71" s="29">
        <f>164661227+70013614</f>
        <v>234674841</v>
      </c>
      <c r="M71" s="34">
        <f>L71/I71*100+0.1</f>
        <v>11.040584278468248</v>
      </c>
      <c r="N71" s="29">
        <v>530384383</v>
      </c>
      <c r="O71" s="36">
        <f>N71/I71*100</f>
        <v>24.726617550770523</v>
      </c>
    </row>
    <row r="72" spans="1:15" ht="19.5" customHeight="1">
      <c r="A72" s="38" t="s">
        <v>73</v>
      </c>
      <c r="B72" s="29">
        <f>SUM(C72,E72,G72)</f>
        <v>1948847371</v>
      </c>
      <c r="C72" s="29">
        <v>1435284645</v>
      </c>
      <c r="D72" s="34">
        <f>C72/B72*100+0.1</f>
        <v>73.74787342292082</v>
      </c>
      <c r="E72" s="29">
        <f>138430986+47419463</f>
        <v>185850449</v>
      </c>
      <c r="F72" s="34">
        <f>E72/B72*100</f>
        <v>9.536429161439958</v>
      </c>
      <c r="G72" s="29">
        <f>244530250+83182027</f>
        <v>327712277</v>
      </c>
      <c r="H72" s="37">
        <f>G72/B72*100</f>
        <v>16.815697415639224</v>
      </c>
      <c r="I72" s="29">
        <f>SUM(J72,L72,N72)</f>
        <v>2216514388</v>
      </c>
      <c r="J72" s="29">
        <v>1440336797</v>
      </c>
      <c r="K72" s="34">
        <f>J72/I72*100</f>
        <v>64.98206394679175</v>
      </c>
      <c r="L72" s="29">
        <f>162573921+68965094</f>
        <v>231539015</v>
      </c>
      <c r="M72" s="34">
        <f>L72/I72*100</f>
        <v>10.446086714055655</v>
      </c>
      <c r="N72" s="29">
        <f>430817146+113821430</f>
        <v>544638576</v>
      </c>
      <c r="O72" s="36">
        <f>N72/I72*100</f>
        <v>24.57184933915259</v>
      </c>
    </row>
    <row r="73" spans="1:15" ht="19.5" customHeight="1">
      <c r="A73" s="38" t="s">
        <v>74</v>
      </c>
      <c r="B73" s="29">
        <f>SUM(C73,E73,G73)</f>
        <v>1927399732</v>
      </c>
      <c r="C73" s="29">
        <v>1365269785</v>
      </c>
      <c r="D73" s="52">
        <f>C73/B73*100</f>
        <v>70.83480205651497</v>
      </c>
      <c r="E73" s="29">
        <f>144020148+50946447</f>
        <v>194966595</v>
      </c>
      <c r="F73" s="34">
        <f>E73/B73*100</f>
        <v>10.115524650285673</v>
      </c>
      <c r="G73" s="29">
        <f>270811375+96351977</f>
        <v>367163352</v>
      </c>
      <c r="H73" s="53">
        <f>G73/B73*100+0.1</f>
        <v>19.14967329319936</v>
      </c>
      <c r="I73" s="29">
        <f>SUM(J73,L73,N73)</f>
        <v>2245046575</v>
      </c>
      <c r="J73" s="29">
        <v>1432113815</v>
      </c>
      <c r="K73" s="34">
        <f>J73/I73*100</f>
        <v>63.78993785463003</v>
      </c>
      <c r="L73" s="29">
        <f>142225305+76387019</f>
        <v>218612324</v>
      </c>
      <c r="M73" s="34">
        <f>L73/I73*100</f>
        <v>9.737540701132225</v>
      </c>
      <c r="N73" s="29">
        <f>475109989+119210447</f>
        <v>594320436</v>
      </c>
      <c r="O73" s="36">
        <f>N73/I73*100</f>
        <v>26.472521444237746</v>
      </c>
    </row>
    <row r="74" spans="1:15" ht="19.5" customHeight="1">
      <c r="A74" s="38" t="s">
        <v>75</v>
      </c>
      <c r="B74" s="29">
        <f>SUM(C74,E74,G74)</f>
        <v>2218039419</v>
      </c>
      <c r="C74" s="29">
        <v>1616369320</v>
      </c>
      <c r="D74" s="34">
        <f>C74/B74*100</f>
        <v>72.87378691983471</v>
      </c>
      <c r="E74" s="29">
        <f>156194895+54465020</f>
        <v>210659915</v>
      </c>
      <c r="F74" s="34">
        <f>E74/B74*100</f>
        <v>9.497573090697177</v>
      </c>
      <c r="G74" s="29">
        <f>292654981+98355203</f>
        <v>391010184</v>
      </c>
      <c r="H74" s="37">
        <f>G74/B74*100</f>
        <v>17.628639989468102</v>
      </c>
      <c r="I74" s="29">
        <f>SUM(J74,L74,N74)</f>
        <v>2291999146</v>
      </c>
      <c r="J74" s="29">
        <v>1454235695</v>
      </c>
      <c r="K74" s="34">
        <f>J74/I74*100</f>
        <v>63.44835239305975</v>
      </c>
      <c r="L74" s="29">
        <f>141780260+77285467</f>
        <v>219065727</v>
      </c>
      <c r="M74" s="34">
        <f>L74/I74*100</f>
        <v>9.557845053403</v>
      </c>
      <c r="N74" s="29">
        <f>502918631+115779093</f>
        <v>618697724</v>
      </c>
      <c r="O74" s="36">
        <f>N74/I74*100</f>
        <v>26.99380255353725</v>
      </c>
    </row>
    <row r="75" spans="1:15" ht="19.5" customHeight="1">
      <c r="A75" s="38" t="s">
        <v>76</v>
      </c>
      <c r="B75" s="29">
        <f>SUM(C75,E75,G75)</f>
        <v>2177017797</v>
      </c>
      <c r="C75" s="29">
        <v>1590934296</v>
      </c>
      <c r="D75" s="34">
        <f>C75/B75*100</f>
        <v>73.07860772623715</v>
      </c>
      <c r="E75" s="29">
        <f>151103997+54286619</f>
        <v>205390616</v>
      </c>
      <c r="F75" s="34">
        <f>E75/B75*100</f>
        <v>9.434494117734584</v>
      </c>
      <c r="G75" s="29">
        <f>282593207+98099678</f>
        <v>380692885</v>
      </c>
      <c r="H75" s="37">
        <f>G75/B75*100</f>
        <v>17.486898156028257</v>
      </c>
      <c r="I75" s="29">
        <f>SUM(J75,L75,N75)</f>
        <v>2214225610</v>
      </c>
      <c r="J75" s="29">
        <v>1392978009</v>
      </c>
      <c r="K75" s="34">
        <f>J75/I75*100</f>
        <v>62.910391908979854</v>
      </c>
      <c r="L75" s="29">
        <f>152711976+71008865</f>
        <v>223720841</v>
      </c>
      <c r="M75" s="34">
        <f>L75/I75*100</f>
        <v>10.103796107750735</v>
      </c>
      <c r="N75" s="29">
        <f>492800155+104726605</f>
        <v>597526760</v>
      </c>
      <c r="O75" s="36">
        <f>N75/I75*100</f>
        <v>26.985811983269404</v>
      </c>
    </row>
    <row r="76" spans="1:15" ht="9" customHeight="1">
      <c r="A76" s="38"/>
      <c r="B76" s="54"/>
      <c r="C76" s="54"/>
      <c r="D76" s="52"/>
      <c r="E76" s="54"/>
      <c r="F76" s="52"/>
      <c r="G76" s="54"/>
      <c r="H76" s="53"/>
      <c r="I76" s="54"/>
      <c r="J76" s="54"/>
      <c r="K76" s="52"/>
      <c r="L76" s="54"/>
      <c r="M76" s="52"/>
      <c r="N76" s="54"/>
      <c r="O76" s="68"/>
    </row>
    <row r="77" spans="1:15" ht="19.5" customHeight="1">
      <c r="A77" s="38" t="s">
        <v>77</v>
      </c>
      <c r="B77" s="54">
        <v>2244758463</v>
      </c>
      <c r="C77" s="54">
        <v>1636049742</v>
      </c>
      <c r="D77" s="66">
        <v>72.88310831507042</v>
      </c>
      <c r="E77" s="54">
        <v>217417818</v>
      </c>
      <c r="F77" s="52">
        <v>9.68557738320909</v>
      </c>
      <c r="G77" s="54">
        <v>391290903</v>
      </c>
      <c r="H77" s="67">
        <v>17.431314301720487</v>
      </c>
      <c r="I77" s="54">
        <v>2290169058</v>
      </c>
      <c r="J77" s="54">
        <v>1442511786</v>
      </c>
      <c r="K77" s="52">
        <v>62.987131057466236</v>
      </c>
      <c r="L77" s="54">
        <v>240455247</v>
      </c>
      <c r="M77" s="52">
        <v>10.499454010176397</v>
      </c>
      <c r="N77" s="54">
        <v>607202025</v>
      </c>
      <c r="O77" s="68">
        <v>26.513414932357364</v>
      </c>
    </row>
    <row r="78" spans="1:15" ht="19.5" customHeight="1">
      <c r="A78" s="38" t="s">
        <v>78</v>
      </c>
      <c r="B78" s="54">
        <v>2231613847</v>
      </c>
      <c r="C78" s="54">
        <v>1648767679</v>
      </c>
      <c r="D78" s="66">
        <v>73.88230186940581</v>
      </c>
      <c r="E78" s="54">
        <v>169721280</v>
      </c>
      <c r="F78" s="52">
        <v>7.605315777555309</v>
      </c>
      <c r="G78" s="54">
        <v>413124888</v>
      </c>
      <c r="H78" s="67">
        <v>18.512382353038877</v>
      </c>
      <c r="I78" s="54">
        <v>2343585358</v>
      </c>
      <c r="J78" s="54">
        <v>1436804900</v>
      </c>
      <c r="K78" s="52">
        <v>61.3079824507079</v>
      </c>
      <c r="L78" s="54">
        <v>235549263</v>
      </c>
      <c r="M78" s="52">
        <v>10.050807929650839</v>
      </c>
      <c r="N78" s="54">
        <v>671231195</v>
      </c>
      <c r="O78" s="68">
        <v>28.641209619641256</v>
      </c>
    </row>
    <row r="79" spans="1:15" s="55" customFormat="1" ht="19.5" customHeight="1">
      <c r="A79" s="38" t="s">
        <v>4</v>
      </c>
      <c r="B79" s="54">
        <v>2113644128</v>
      </c>
      <c r="C79" s="54">
        <v>1566644095</v>
      </c>
      <c r="D79" s="66">
        <v>74.12052361351911</v>
      </c>
      <c r="E79" s="54">
        <v>162491810</v>
      </c>
      <c r="F79" s="52">
        <v>7.687756318456273</v>
      </c>
      <c r="G79" s="54">
        <v>384508223</v>
      </c>
      <c r="H79" s="67">
        <v>18.19172006802462</v>
      </c>
      <c r="I79" s="54">
        <v>2670898052</v>
      </c>
      <c r="J79" s="54">
        <v>1691134538</v>
      </c>
      <c r="K79" s="52">
        <v>63.31707557065529</v>
      </c>
      <c r="L79" s="54">
        <v>246947820</v>
      </c>
      <c r="M79" s="52">
        <v>9.24587218202067</v>
      </c>
      <c r="N79" s="54">
        <v>732815694</v>
      </c>
      <c r="O79" s="68">
        <v>27.53705224732404</v>
      </c>
    </row>
    <row r="80" spans="1:15" s="55" customFormat="1" ht="19.5" customHeight="1">
      <c r="A80" s="38" t="s">
        <v>79</v>
      </c>
      <c r="B80" s="54">
        <v>2115553880</v>
      </c>
      <c r="C80" s="54">
        <v>1500534074</v>
      </c>
      <c r="D80" s="66">
        <v>70.9286626157685</v>
      </c>
      <c r="E80" s="54">
        <v>188019075</v>
      </c>
      <c r="F80" s="52">
        <v>8.887463315280819</v>
      </c>
      <c r="G80" s="54">
        <v>427000731</v>
      </c>
      <c r="H80" s="67">
        <v>20.18387406895068</v>
      </c>
      <c r="I80" s="54">
        <v>2566804424</v>
      </c>
      <c r="J80" s="54">
        <v>1579948769</v>
      </c>
      <c r="K80" s="52">
        <v>61.45314188440872</v>
      </c>
      <c r="L80" s="54">
        <v>248464400</v>
      </c>
      <c r="M80" s="52">
        <v>9.67991163163119</v>
      </c>
      <c r="N80" s="54">
        <v>738391255</v>
      </c>
      <c r="O80" s="68">
        <v>28.766946483960087</v>
      </c>
    </row>
    <row r="81" spans="1:15" s="55" customFormat="1" ht="19.5" customHeight="1">
      <c r="A81" s="38" t="s">
        <v>80</v>
      </c>
      <c r="B81" s="54">
        <v>2306173039</v>
      </c>
      <c r="C81" s="54">
        <v>1672870756</v>
      </c>
      <c r="D81" s="66">
        <v>72.53882200987782</v>
      </c>
      <c r="E81" s="54">
        <v>407262696</v>
      </c>
      <c r="F81" s="52">
        <v>17.659676403839878</v>
      </c>
      <c r="G81" s="54">
        <v>226039587</v>
      </c>
      <c r="H81" s="67">
        <v>9.801501586282312</v>
      </c>
      <c r="I81" s="54">
        <v>2612946994</v>
      </c>
      <c r="J81" s="54">
        <v>1557474782</v>
      </c>
      <c r="K81" s="52">
        <v>59.60606110940496</v>
      </c>
      <c r="L81" s="54">
        <v>640554988</v>
      </c>
      <c r="M81" s="52">
        <v>24.514656802104266</v>
      </c>
      <c r="N81" s="54">
        <v>414917224</v>
      </c>
      <c r="O81" s="68">
        <v>15.87928208849077</v>
      </c>
    </row>
    <row r="82" spans="1:15" ht="9" customHeight="1">
      <c r="A82" s="38"/>
      <c r="B82" s="54"/>
      <c r="C82" s="54"/>
      <c r="D82" s="52"/>
      <c r="E82" s="54"/>
      <c r="F82" s="52"/>
      <c r="G82" s="54"/>
      <c r="H82" s="53"/>
      <c r="I82" s="54"/>
      <c r="J82" s="54"/>
      <c r="K82" s="52"/>
      <c r="L82" s="54"/>
      <c r="M82" s="52"/>
      <c r="N82" s="54"/>
      <c r="O82" s="68"/>
    </row>
    <row r="83" spans="1:15" s="55" customFormat="1" ht="19.5" customHeight="1">
      <c r="A83" s="56" t="s">
        <v>81</v>
      </c>
      <c r="B83" s="54">
        <v>2321205197</v>
      </c>
      <c r="C83" s="54">
        <v>1661695391</v>
      </c>
      <c r="D83" s="66">
        <v>71.5876128981457</v>
      </c>
      <c r="E83" s="54">
        <v>423819177</v>
      </c>
      <c r="F83" s="52">
        <v>18.25858297869389</v>
      </c>
      <c r="G83" s="54">
        <v>235690629</v>
      </c>
      <c r="H83" s="67">
        <v>10.053804123160422</v>
      </c>
      <c r="I83" s="54">
        <v>2677984291</v>
      </c>
      <c r="J83" s="54">
        <v>1622840654</v>
      </c>
      <c r="K83" s="52">
        <v>60.59933433717069</v>
      </c>
      <c r="L83" s="54">
        <v>645912141</v>
      </c>
      <c r="M83" s="52">
        <v>24.119340175771033</v>
      </c>
      <c r="N83" s="54">
        <v>409231496</v>
      </c>
      <c r="O83" s="68">
        <v>15.28132548705828</v>
      </c>
    </row>
    <row r="84" spans="1:15" ht="19.5" customHeight="1">
      <c r="A84" s="56" t="s">
        <v>82</v>
      </c>
      <c r="B84" s="54">
        <v>2457632464</v>
      </c>
      <c r="C84" s="54">
        <v>1745109020</v>
      </c>
      <c r="D84" s="66">
        <v>71.0077298197669</v>
      </c>
      <c r="E84" s="54">
        <v>462206110</v>
      </c>
      <c r="F84" s="52">
        <v>18.806966329201288</v>
      </c>
      <c r="G84" s="54">
        <v>250317334</v>
      </c>
      <c r="H84" s="67">
        <v>10.185303851031811</v>
      </c>
      <c r="I84" s="54">
        <v>2665241259</v>
      </c>
      <c r="J84" s="54">
        <v>1624636294</v>
      </c>
      <c r="K84" s="52">
        <v>60.95644394344865</v>
      </c>
      <c r="L84" s="54">
        <v>628603620</v>
      </c>
      <c r="M84" s="52">
        <v>23.585242719672305</v>
      </c>
      <c r="N84" s="54">
        <v>412001345</v>
      </c>
      <c r="O84" s="68">
        <v>15.358313336879046</v>
      </c>
    </row>
    <row r="85" spans="1:15" s="57" customFormat="1" ht="19.5" customHeight="1">
      <c r="A85" s="56" t="s">
        <v>83</v>
      </c>
      <c r="B85" s="54">
        <v>2508815115</v>
      </c>
      <c r="C85" s="54">
        <v>1756853217</v>
      </c>
      <c r="D85" s="66">
        <v>70.02720951798793</v>
      </c>
      <c r="E85" s="54">
        <v>494985606</v>
      </c>
      <c r="F85" s="52">
        <v>19.729855860661935</v>
      </c>
      <c r="G85" s="54">
        <v>256976292</v>
      </c>
      <c r="H85" s="67">
        <v>10.342934621350127</v>
      </c>
      <c r="I85" s="54">
        <v>2645712036</v>
      </c>
      <c r="J85" s="54">
        <v>1576836328</v>
      </c>
      <c r="K85" s="52">
        <v>59.59969590583214</v>
      </c>
      <c r="L85" s="54">
        <v>643377790</v>
      </c>
      <c r="M85" s="52">
        <v>24.31775572116723</v>
      </c>
      <c r="N85" s="54">
        <v>425497918</v>
      </c>
      <c r="O85" s="68">
        <v>16.082548373000634</v>
      </c>
    </row>
    <row r="86" spans="1:15" s="57" customFormat="1" ht="18" customHeight="1">
      <c r="A86" s="38" t="s">
        <v>84</v>
      </c>
      <c r="B86" s="54">
        <v>2662327565</v>
      </c>
      <c r="C86" s="54">
        <v>1899078013</v>
      </c>
      <c r="D86" s="66">
        <v>71.33149346331469</v>
      </c>
      <c r="E86" s="54">
        <v>563617710</v>
      </c>
      <c r="F86" s="52">
        <v>21.170111349540115</v>
      </c>
      <c r="G86" s="54">
        <v>199631842</v>
      </c>
      <c r="H86" s="67">
        <v>7.4983951871452</v>
      </c>
      <c r="I86" s="54">
        <v>2645188879</v>
      </c>
      <c r="J86" s="54">
        <v>1616949402</v>
      </c>
      <c r="K86" s="52">
        <v>61.12793739747156</v>
      </c>
      <c r="L86" s="54">
        <v>689156282</v>
      </c>
      <c r="M86" s="52">
        <v>26.053197466206345</v>
      </c>
      <c r="N86" s="54">
        <v>339083195</v>
      </c>
      <c r="O86" s="68">
        <v>12.818865136322085</v>
      </c>
    </row>
    <row r="87" spans="1:15" s="57" customFormat="1" ht="18" customHeight="1">
      <c r="A87" s="38" t="s">
        <v>5</v>
      </c>
      <c r="B87" s="54">
        <v>2690917507</v>
      </c>
      <c r="C87" s="54">
        <v>1912351662</v>
      </c>
      <c r="D87" s="66">
        <v>71.06690030539089</v>
      </c>
      <c r="E87" s="54">
        <v>575310221</v>
      </c>
      <c r="F87" s="52">
        <v>21.379704859157542</v>
      </c>
      <c r="G87" s="54">
        <v>203255624</v>
      </c>
      <c r="H87" s="67">
        <v>7.453394835451564</v>
      </c>
      <c r="I87" s="54">
        <v>2745305130</v>
      </c>
      <c r="J87" s="54">
        <v>1667332986</v>
      </c>
      <c r="K87" s="52">
        <v>60.73397699147562</v>
      </c>
      <c r="L87" s="54">
        <v>738682196</v>
      </c>
      <c r="M87" s="52">
        <v>26.90710726206234</v>
      </c>
      <c r="N87" s="54">
        <v>339289948</v>
      </c>
      <c r="O87" s="68">
        <v>12.358915746462033</v>
      </c>
    </row>
    <row r="88" spans="1:15" ht="9" customHeight="1">
      <c r="A88" s="38"/>
      <c r="B88" s="54"/>
      <c r="C88" s="54"/>
      <c r="D88" s="52"/>
      <c r="E88" s="54"/>
      <c r="F88" s="52"/>
      <c r="G88" s="54"/>
      <c r="H88" s="53"/>
      <c r="I88" s="54"/>
      <c r="J88" s="54"/>
      <c r="K88" s="52"/>
      <c r="L88" s="54"/>
      <c r="M88" s="52"/>
      <c r="N88" s="54"/>
      <c r="O88" s="68"/>
    </row>
    <row r="89" spans="1:15" s="57" customFormat="1" ht="19.5" customHeight="1">
      <c r="A89" s="38" t="s">
        <v>6</v>
      </c>
      <c r="B89" s="54">
        <v>2643982000</v>
      </c>
      <c r="C89" s="54">
        <v>1857175000</v>
      </c>
      <c r="D89" s="66">
        <v>70.3</v>
      </c>
      <c r="E89" s="54">
        <v>558347000</v>
      </c>
      <c r="F89" s="52">
        <v>21.1</v>
      </c>
      <c r="G89" s="54">
        <v>228460000</v>
      </c>
      <c r="H89" s="67">
        <v>8.6</v>
      </c>
      <c r="I89" s="54">
        <v>2884171000</v>
      </c>
      <c r="J89" s="54">
        <v>1690740000</v>
      </c>
      <c r="K89" s="52">
        <v>58.6</v>
      </c>
      <c r="L89" s="54">
        <v>784517000</v>
      </c>
      <c r="M89" s="52">
        <v>27.2</v>
      </c>
      <c r="N89" s="54">
        <v>408914000</v>
      </c>
      <c r="O89" s="68">
        <v>14.2</v>
      </c>
    </row>
    <row r="90" spans="1:15" s="57" customFormat="1" ht="19.5" customHeight="1" hidden="1">
      <c r="A90" s="38" t="s">
        <v>85</v>
      </c>
      <c r="B90" s="54">
        <v>2731152000</v>
      </c>
      <c r="C90" s="54">
        <v>1923488000</v>
      </c>
      <c r="D90" s="66">
        <v>70.4</v>
      </c>
      <c r="E90" s="54">
        <v>585788000</v>
      </c>
      <c r="F90" s="52">
        <v>21.5</v>
      </c>
      <c r="G90" s="54">
        <v>221876000</v>
      </c>
      <c r="H90" s="67">
        <v>8.1</v>
      </c>
      <c r="I90" s="54">
        <v>2958069000</v>
      </c>
      <c r="J90" s="54">
        <v>1722488000</v>
      </c>
      <c r="K90" s="52">
        <v>58.2</v>
      </c>
      <c r="L90" s="54">
        <v>820624000</v>
      </c>
      <c r="M90" s="52">
        <v>27.8</v>
      </c>
      <c r="N90" s="54">
        <v>414957000</v>
      </c>
      <c r="O90" s="68">
        <v>14</v>
      </c>
    </row>
    <row r="91" spans="1:15" ht="9" customHeight="1">
      <c r="A91" s="39"/>
      <c r="B91" s="69"/>
      <c r="C91" s="69"/>
      <c r="D91" s="69"/>
      <c r="E91" s="69"/>
      <c r="F91" s="70"/>
      <c r="G91" s="69"/>
      <c r="H91" s="71"/>
      <c r="I91" s="69"/>
      <c r="J91" s="69"/>
      <c r="K91" s="69"/>
      <c r="L91" s="69"/>
      <c r="M91" s="69"/>
      <c r="N91" s="69"/>
      <c r="O91" s="72"/>
    </row>
    <row r="92" spans="1:15" s="7" customFormat="1" ht="19.5" customHeight="1">
      <c r="A92" s="58" t="s">
        <v>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</row>
    <row r="93" spans="1:15" s="7" customFormat="1" ht="19.5" customHeight="1">
      <c r="A93" s="44" t="s">
        <v>53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s="7" customFormat="1" ht="19.5" customHeight="1">
      <c r="A94" s="44" t="s">
        <v>54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8">
      <c r="A95" s="44" t="s">
        <v>55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ht="18">
      <c r="A96" s="44" t="s">
        <v>56</v>
      </c>
    </row>
    <row r="97" spans="2:9" ht="16.5">
      <c r="B97" s="59">
        <f>B89-'[11]表9 (106)'!I7*1000</f>
        <v>0</v>
      </c>
      <c r="I97" s="59">
        <f>I89-'[11]表9 (106)'!I15*1000</f>
        <v>0</v>
      </c>
    </row>
    <row r="98" spans="2:9" ht="16.5">
      <c r="B98" s="59">
        <f>B90-'[12]表9(107)'!I7*1000</f>
        <v>0</v>
      </c>
      <c r="C98" s="59"/>
      <c r="I98" s="59">
        <f>I90-'[12]表9(107)'!I15*1000</f>
        <v>0</v>
      </c>
    </row>
    <row r="109" spans="2:15" ht="16.5">
      <c r="B109" s="60"/>
      <c r="C109" s="60"/>
      <c r="E109" s="60"/>
      <c r="G109" s="60"/>
      <c r="I109" s="60"/>
      <c r="J109" s="60"/>
      <c r="M109" s="60"/>
      <c r="O109" s="60"/>
    </row>
    <row r="110" spans="2:15" ht="16.5">
      <c r="B110" s="60"/>
      <c r="C110" s="60"/>
      <c r="E110" s="60"/>
      <c r="G110" s="60"/>
      <c r="I110" s="60"/>
      <c r="J110" s="60"/>
      <c r="M110" s="60"/>
      <c r="O110" s="60"/>
    </row>
    <row r="111" spans="2:15" ht="16.5">
      <c r="B111" s="60"/>
      <c r="C111" s="60"/>
      <c r="E111" s="60"/>
      <c r="G111" s="60"/>
      <c r="I111" s="60"/>
      <c r="J111" s="60"/>
      <c r="M111" s="60"/>
      <c r="O111" s="60"/>
    </row>
    <row r="112" spans="2:15" ht="16.5">
      <c r="B112" s="60"/>
      <c r="C112" s="60"/>
      <c r="E112" s="60"/>
      <c r="G112" s="60"/>
      <c r="I112" s="60"/>
      <c r="J112" s="60"/>
      <c r="M112" s="60"/>
      <c r="O112" s="60"/>
    </row>
    <row r="113" spans="2:15" ht="16.5">
      <c r="B113" s="60"/>
      <c r="C113" s="60"/>
      <c r="E113" s="60"/>
      <c r="G113" s="60"/>
      <c r="I113" s="60"/>
      <c r="J113" s="60"/>
      <c r="M113" s="60"/>
      <c r="O113" s="60"/>
    </row>
    <row r="114" spans="2:15" ht="16.5">
      <c r="B114" s="60"/>
      <c r="C114" s="60"/>
      <c r="E114" s="60"/>
      <c r="G114" s="60"/>
      <c r="I114" s="60"/>
      <c r="J114" s="60"/>
      <c r="M114" s="60"/>
      <c r="O114" s="60"/>
    </row>
    <row r="115" spans="2:15" ht="16.5">
      <c r="B115" s="60"/>
      <c r="C115" s="60"/>
      <c r="E115" s="60"/>
      <c r="G115" s="60"/>
      <c r="I115" s="60"/>
      <c r="J115" s="60"/>
      <c r="M115" s="60"/>
      <c r="O115" s="60"/>
    </row>
    <row r="116" spans="2:15" ht="16.5">
      <c r="B116" s="60"/>
      <c r="C116" s="60"/>
      <c r="E116" s="60"/>
      <c r="G116" s="60"/>
      <c r="I116" s="60"/>
      <c r="J116" s="60"/>
      <c r="M116" s="60"/>
      <c r="O116" s="60"/>
    </row>
    <row r="117" spans="2:15" ht="16.5">
      <c r="B117" s="60"/>
      <c r="C117" s="60"/>
      <c r="E117" s="60"/>
      <c r="G117" s="60"/>
      <c r="I117" s="60"/>
      <c r="J117" s="60"/>
      <c r="M117" s="60"/>
      <c r="O117" s="60"/>
    </row>
    <row r="118" spans="2:15" ht="16.5">
      <c r="B118" s="60"/>
      <c r="C118" s="60"/>
      <c r="E118" s="60"/>
      <c r="G118" s="60"/>
      <c r="I118" s="60"/>
      <c r="J118" s="60"/>
      <c r="M118" s="60"/>
      <c r="O118" s="60"/>
    </row>
    <row r="119" spans="2:15" ht="16.5">
      <c r="B119" s="60"/>
      <c r="C119" s="60"/>
      <c r="O119" s="60"/>
    </row>
    <row r="120" spans="2:3" ht="16.5">
      <c r="B120" s="60"/>
      <c r="C120" s="60"/>
    </row>
  </sheetData>
  <sheetProtection/>
  <mergeCells count="3">
    <mergeCell ref="A4:A6"/>
    <mergeCell ref="B5:B6"/>
    <mergeCell ref="I5:I6"/>
  </mergeCells>
  <printOptions/>
  <pageMargins left="0.4724409448818898" right="0.4724409448818898" top="0.7874015748031497" bottom="0.3937007874015748" header="0.4330708661417323" footer="0.1968503937007874"/>
  <pageSetup blackAndWhite="1" horizontalDpi="600" verticalDpi="600" orientation="portrait" pageOrder="overThenDown" paperSize="9" scale="83" r:id="rId3"/>
  <rowBreaks count="1" manualBreakCount="1">
    <brk id="52" max="14" man="1"/>
  </rowBreaks>
  <colBreaks count="1" manualBreakCount="1">
    <brk id="7" max="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bible</dc:creator>
  <cp:keywords/>
  <dc:description/>
  <cp:lastModifiedBy>dgbas</cp:lastModifiedBy>
  <cp:lastPrinted>2018-09-04T08:27:17Z</cp:lastPrinted>
  <dcterms:created xsi:type="dcterms:W3CDTF">2018-04-17T05:55:42Z</dcterms:created>
  <dcterms:modified xsi:type="dcterms:W3CDTF">2018-09-04T08:27:23Z</dcterms:modified>
  <cp:category/>
  <cp:version/>
  <cp:contentType/>
  <cp:contentStatus/>
</cp:coreProperties>
</file>