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2">#REF!</definedName>
    <definedName name="FUNCTION">#REF!</definedName>
    <definedName name="HH" localSheetId="2">#REF!</definedName>
    <definedName name="HH">#REF!</definedName>
    <definedName name="INPUT" localSheetId="2">#REF!</definedName>
    <definedName name="INPUT">#REF!</definedName>
    <definedName name="_xlnm.Print_Area" localSheetId="2">'現金流量'!$A$1:$H$52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<sst xmlns="http://schemas.openxmlformats.org/spreadsheetml/2006/main" count="346" uniqueCount="241">
  <si>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</si>
  <si>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</si>
  <si>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</si>
  <si>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</si>
  <si>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</si>
  <si>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</si>
  <si>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</si>
  <si>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</si>
  <si>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</si>
  <si>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</si>
  <si>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</si>
  <si>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</si>
  <si>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</si>
  <si>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</si>
  <si>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</si>
  <si>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</si>
  <si>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</si>
  <si>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</si>
  <si>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</si>
  <si>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</si>
  <si>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</si>
  <si>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</si>
  <si>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</si>
  <si>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</si>
  <si>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</si>
  <si>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</si>
  <si>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</si>
  <si>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</si>
  <si>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</si>
  <si>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</si>
  <si>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</si>
  <si>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</si>
  <si>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</si>
  <si>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</si>
  <si>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</si>
  <si>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</si>
  <si>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</si>
  <si>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</si>
  <si>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</si>
  <si>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</si>
  <si>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公共造產基金</t>
  </si>
  <si>
    <t>收支餘絀決算表</t>
  </si>
  <si>
    <t>──────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</si>
  <si>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</si>
  <si>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</si>
  <si>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</si>
  <si>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</si>
  <si>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</si>
  <si>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</si>
  <si>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</si>
  <si>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</si>
  <si>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</si>
  <si>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</si>
  <si>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</si>
  <si>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</si>
  <si>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</si>
  <si>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</si>
  <si>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</si>
  <si>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</si>
  <si>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</si>
  <si>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</si>
  <si>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</si>
  <si>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</si>
  <si>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</si>
  <si>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</si>
  <si>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</si>
  <si>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</si>
  <si>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</si>
  <si>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</si>
  <si>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</si>
  <si>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</si>
  <si>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</si>
  <si>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</si>
  <si>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</si>
  <si>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</si>
  <si>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公共造產基金餘絀撥補決算表</t>
  </si>
  <si>
    <t>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</si>
  <si>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</si>
  <si>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</si>
  <si>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</si>
  <si>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</si>
  <si>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</si>
  <si>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</si>
  <si>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</si>
  <si>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</si>
  <si>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</si>
  <si>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</si>
  <si>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</si>
  <si>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</si>
  <si>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</si>
  <si>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</si>
  <si>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</si>
  <si>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</si>
  <si>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</si>
  <si>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</si>
  <si>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</si>
  <si>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</si>
  <si>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</si>
  <si>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</si>
  <si>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</si>
  <si>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</si>
  <si>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</si>
  <si>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</si>
  <si>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</si>
  <si>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</si>
  <si>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</si>
  <si>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</si>
  <si>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</si>
  <si>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</si>
  <si>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</si>
  <si>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</si>
  <si>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</si>
  <si>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</si>
  <si>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</si>
  <si>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公共造產基金現金流量決算表</t>
  </si>
  <si>
    <t>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</si>
  <si>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</si>
  <si>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</si>
  <si>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</si>
  <si>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</si>
  <si>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</si>
  <si>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</si>
  <si>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</si>
  <si>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</si>
  <si>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</si>
  <si>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</si>
  <si>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</si>
  <si>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</si>
  <si>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</si>
  <si>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</si>
  <si>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</si>
  <si>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</si>
  <si>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</si>
  <si>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</si>
  <si>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</si>
  <si>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</si>
  <si>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</si>
  <si>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</si>
  <si>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</si>
  <si>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</si>
  <si>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</si>
  <si>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</si>
  <si>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</si>
  <si>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</si>
  <si>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</si>
  <si>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</si>
  <si>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</si>
  <si>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</si>
  <si>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</si>
  <si>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</si>
  <si>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</si>
  <si>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</si>
  <si>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</si>
  <si>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</si>
  <si>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</si>
  <si>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</si>
  <si>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</si>
  <si>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</si>
  <si>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</si>
  <si>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</si>
  <si>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</si>
  <si>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</si>
  <si>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</si>
  <si>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</si>
  <si>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</si>
  <si>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</si>
  <si>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</si>
  <si>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</si>
  <si>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</si>
  <si>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</si>
  <si>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</si>
  <si>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</si>
  <si>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</si>
  <si>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</si>
  <si>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</si>
  <si>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</si>
  <si>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</si>
  <si>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</si>
  <si>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</si>
  <si>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</si>
  <si>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</si>
  <si>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</si>
  <si>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</si>
  <si>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</si>
  <si>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</si>
  <si>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</si>
  <si>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</si>
  <si>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</si>
  <si>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</si>
  <si>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</si>
  <si>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</si>
  <si>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</si>
  <si>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</si>
  <si>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</si>
  <si>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</si>
  <si>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</si>
  <si>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</si>
  <si>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</si>
  <si>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</si>
  <si>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</si>
  <si>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</si>
  <si>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</si>
  <si>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</si>
  <si>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</si>
  <si>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</si>
  <si>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</si>
  <si>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</si>
  <si>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</si>
  <si>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</si>
  <si>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</si>
  <si>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</si>
  <si>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</si>
  <si>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</si>
  <si>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</si>
  <si>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</si>
  <si>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</si>
  <si>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</si>
  <si>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</si>
  <si>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</si>
  <si>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</si>
  <si>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</si>
  <si>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</si>
  <si>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</si>
  <si>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</si>
  <si>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</si>
  <si>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</si>
  <si>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</si>
  <si>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</si>
  <si>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</si>
  <si>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</si>
  <si>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公共造產基金</t>
  </si>
  <si>
    <t>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</si>
  <si>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</si>
  <si>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</si>
  <si>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</si>
  <si>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</si>
  <si>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t>註：依據行政院92年11月18日院授財產改字第0920034182號函送「國家資產經營管理委員會」第17次委員會議紀錄八，提報事項（一）
    決議，本基金自94年1月1日起裁撤，本表所列現金解繳國庫外，其餘存權益依中央政府特種基金管理準則規定，於裁撤日移交內政
    部接管。</t>
  </si>
  <si>
    <t>基金平衡表</t>
  </si>
  <si>
    <t>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</si>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</sst>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7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3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16" fontId="11" fillId="0" borderId="9" xfId="19" applyNumberFormat="1" applyFont="1" applyBorder="1" applyAlignment="1" applyProtection="1">
      <alignment horizontal="right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5" fillId="0" borderId="12" xfId="21" applyFont="1" applyBorder="1" applyAlignment="1" applyProtection="1">
      <alignment horizontal="justify"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18" fillId="0" borderId="15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6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23" fontId="10" fillId="0" borderId="6" xfId="20" applyNumberFormat="1" applyFont="1" applyBorder="1" applyAlignment="1" applyProtection="1">
      <alignment horizontal="right" vertical="center"/>
      <protection/>
    </xf>
    <xf numFmtId="223" fontId="10" fillId="0" borderId="1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23" fontId="10" fillId="0" borderId="6" xfId="20" applyNumberFormat="1" applyFont="1" applyBorder="1" applyAlignment="1" applyProtection="1">
      <alignment horizontal="right" vertical="center"/>
      <protection locked="0"/>
    </xf>
    <xf numFmtId="223" fontId="10" fillId="0" borderId="16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23" fontId="35" fillId="0" borderId="6" xfId="20" applyNumberFormat="1" applyFont="1" applyBorder="1" applyAlignment="1" applyProtection="1">
      <alignment horizontal="right" vertical="center"/>
      <protection/>
    </xf>
    <xf numFmtId="223" fontId="35" fillId="0" borderId="16" xfId="20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center"/>
      <protection/>
    </xf>
    <xf numFmtId="0" fontId="18" fillId="0" borderId="12" xfId="21" applyFont="1" applyBorder="1" applyAlignment="1" applyProtection="1" quotePrefix="1">
      <alignment horizontal="justify"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23" fontId="10" fillId="0" borderId="9" xfId="20" applyNumberFormat="1" applyFont="1" applyBorder="1" applyAlignment="1" applyProtection="1">
      <alignment vertical="center"/>
      <protection/>
    </xf>
    <xf numFmtId="223" fontId="10" fillId="0" borderId="17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8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9" xfId="21" applyFont="1" applyBorder="1" applyAlignment="1" applyProtection="1">
      <alignment horizontal="left" vertical="center"/>
      <protection/>
    </xf>
    <xf numFmtId="0" fontId="18" fillId="0" borderId="19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21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0" fontId="17" fillId="0" borderId="0" xfId="21" applyFont="1" applyBorder="1" applyAlignment="1" applyProtection="1">
      <alignment horizontal="distributed" vertical="center"/>
      <protection/>
    </xf>
    <xf numFmtId="0" fontId="37" fillId="0" borderId="0" xfId="21" applyFont="1" applyBorder="1" applyAlignment="1" applyProtection="1">
      <alignment horizontal="distributed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5" fillId="0" borderId="0" xfId="21" applyFont="1" applyBorder="1" applyAlignment="1" applyProtection="1">
      <alignment horizontal="distributed" vertical="center"/>
      <protection/>
    </xf>
    <xf numFmtId="49" fontId="38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40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0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2" fillId="0" borderId="0" xfId="22" applyFont="1" applyAlignment="1" applyProtection="1">
      <alignment horizontal="right" vertical="center"/>
      <protection/>
    </xf>
    <xf numFmtId="0" fontId="43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4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0" fillId="0" borderId="18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12" xfId="22" applyFont="1" applyFill="1" applyBorder="1" applyAlignment="1" applyProtection="1">
      <alignment vertical="center"/>
      <protection/>
    </xf>
    <xf numFmtId="0" fontId="18" fillId="3" borderId="12" xfId="22" applyFont="1" applyFill="1" applyBorder="1" applyAlignment="1" applyProtection="1">
      <alignment vertical="center"/>
      <protection/>
    </xf>
    <xf numFmtId="0" fontId="40" fillId="3" borderId="20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0" fillId="0" borderId="19" xfId="22" applyFont="1" applyBorder="1" applyAlignment="1" applyProtection="1">
      <alignment horizontal="left" vertical="center"/>
      <protection/>
    </xf>
    <xf numFmtId="190" fontId="18" fillId="0" borderId="19" xfId="22" applyNumberFormat="1" applyFont="1" applyBorder="1" applyAlignment="1" applyProtection="1" quotePrefix="1">
      <alignment horizontal="center" vertical="center"/>
      <protection/>
    </xf>
    <xf numFmtId="190" fontId="18" fillId="0" borderId="19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0" fillId="3" borderId="19" xfId="22" applyFont="1" applyFill="1" applyBorder="1" applyAlignment="1" applyProtection="1">
      <alignment horizontal="left" vertical="center"/>
      <protection/>
    </xf>
    <xf numFmtId="0" fontId="35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0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0" fillId="3" borderId="6" xfId="22" applyFont="1" applyFill="1" applyBorder="1" applyAlignment="1" applyProtection="1">
      <alignment horizontal="left" vertical="center"/>
      <protection/>
    </xf>
    <xf numFmtId="0" fontId="5" fillId="4" borderId="23" xfId="22" applyFont="1" applyFill="1" applyBorder="1" applyAlignment="1" applyProtection="1">
      <alignment horizontal="center" vertical="center"/>
      <protection/>
    </xf>
    <xf numFmtId="0" fontId="46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46" fillId="3" borderId="0" xfId="22" applyFont="1" applyFill="1" applyBorder="1" applyAlignment="1" applyProtection="1">
      <alignment vertical="center"/>
      <protection/>
    </xf>
    <xf numFmtId="0" fontId="46" fillId="3" borderId="6" xfId="22" applyFont="1" applyFill="1" applyBorder="1" applyAlignment="1" applyProtection="1">
      <alignment vertical="center"/>
      <protection/>
    </xf>
    <xf numFmtId="0" fontId="5" fillId="4" borderId="23" xfId="22" applyFont="1" applyFill="1" applyBorder="1" applyAlignment="1" applyProtection="1" quotePrefix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vertical="center"/>
      <protection/>
    </xf>
    <xf numFmtId="41" fontId="51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6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0" fontId="18" fillId="0" borderId="15" xfId="21" applyFont="1" applyBorder="1" applyAlignment="1" applyProtection="1" quotePrefix="1">
      <alignment horizontal="center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6" fillId="3" borderId="0" xfId="22" applyFont="1" applyFill="1" applyAlignment="1" applyProtection="1">
      <alignment vertical="center"/>
      <protection/>
    </xf>
    <xf numFmtId="0" fontId="46" fillId="0" borderId="23" xfId="22" applyFont="1" applyBorder="1" applyAlignment="1" applyProtection="1">
      <alignment horizontal="center" vertical="center"/>
      <protection/>
    </xf>
    <xf numFmtId="0" fontId="46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3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3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2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4" fillId="3" borderId="0" xfId="24" applyFont="1" applyFill="1" applyAlignment="1" applyProtection="1">
      <alignment horizontal="centerContinuous" vertical="center"/>
      <protection/>
    </xf>
    <xf numFmtId="0" fontId="45" fillId="0" borderId="23" xfId="22" applyFont="1" applyBorder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3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3" xfId="22" applyFont="1" applyBorder="1" applyAlignment="1" applyProtection="1">
      <alignment horizontal="center" vertical="center"/>
      <protection/>
    </xf>
    <xf numFmtId="0" fontId="40" fillId="0" borderId="18" xfId="22" applyFont="1" applyBorder="1" applyAlignment="1" applyProtection="1">
      <alignment vertical="center"/>
      <protection/>
    </xf>
    <xf numFmtId="0" fontId="5" fillId="4" borderId="22" xfId="22" applyFont="1" applyFill="1" applyBorder="1" applyAlignment="1" applyProtection="1">
      <alignment horizontal="center" vertical="center"/>
      <protection/>
    </xf>
    <xf numFmtId="0" fontId="46" fillId="0" borderId="0" xfId="22" applyFont="1" applyBorder="1" applyAlignment="1" applyProtection="1">
      <alignment vertical="center"/>
      <protection/>
    </xf>
    <xf numFmtId="0" fontId="46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5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5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5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5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6" fillId="0" borderId="8" xfId="22" applyFont="1" applyBorder="1" applyAlignment="1" applyProtection="1">
      <alignment vertical="center"/>
      <protection/>
    </xf>
    <xf numFmtId="0" fontId="46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6" fillId="0" borderId="0" xfId="22" applyFont="1" applyAlignment="1">
      <alignment vertical="center"/>
      <protection/>
    </xf>
    <xf numFmtId="190" fontId="47" fillId="0" borderId="0" xfId="22" applyNumberFormat="1" applyFont="1" applyAlignment="1">
      <alignment vertical="center"/>
      <protection/>
    </xf>
    <xf numFmtId="190" fontId="56" fillId="0" borderId="0" xfId="22" applyNumberFormat="1" applyFont="1" applyAlignment="1">
      <alignment vertical="center"/>
      <protection/>
    </xf>
    <xf numFmtId="191" fontId="47" fillId="0" borderId="0" xfId="22" applyNumberFormat="1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6" fillId="0" borderId="0" xfId="22" applyFont="1">
      <alignment/>
      <protection/>
    </xf>
    <xf numFmtId="0" fontId="1" fillId="0" borderId="0" xfId="21" applyFont="1" applyBorder="1" applyAlignment="1" applyProtection="1">
      <alignment horizontal="justify" vertical="center"/>
      <protection/>
    </xf>
    <xf numFmtId="190" fontId="47" fillId="0" borderId="0" xfId="22" applyNumberFormat="1" applyFont="1">
      <alignment/>
      <protection/>
    </xf>
    <xf numFmtId="190" fontId="56" fillId="0" borderId="0" xfId="22" applyNumberFormat="1" applyFont="1">
      <alignment/>
      <protection/>
    </xf>
    <xf numFmtId="191" fontId="47" fillId="0" borderId="0" xfId="22" applyNumberFormat="1" applyFont="1">
      <alignment/>
      <protection/>
    </xf>
    <xf numFmtId="0" fontId="47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6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7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7" fillId="0" borderId="0" xfId="22" applyFont="1" applyAlignment="1" applyProtection="1">
      <alignment vertical="center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326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收支餘絀"/>
      <sheetName val="餘絀撥補"/>
      <sheetName val="現金流量"/>
      <sheetName val="平衡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53"/>
  <sheetViews>
    <sheetView showGridLines="0" zoomScale="75" zoomScaleNormal="75" workbookViewId="0" topLeftCell="A1">
      <selection activeCell="G15" sqref="G15"/>
    </sheetView>
  </sheetViews>
  <sheetFormatPr defaultColWidth="9.00390625" defaultRowHeight="16.5"/>
  <cols>
    <col min="1" max="1" width="4.125" style="68" customWidth="1"/>
    <col min="2" max="2" width="2.875" style="68" customWidth="1"/>
    <col min="3" max="3" width="18.375" style="69" customWidth="1"/>
    <col min="4" max="4" width="1.75390625" style="70" customWidth="1"/>
    <col min="5" max="5" width="21.625" style="71" customWidth="1"/>
    <col min="6" max="6" width="10.625" style="71" customWidth="1"/>
    <col min="7" max="7" width="21.625" style="71" customWidth="1"/>
    <col min="8" max="8" width="10.625" style="71" customWidth="1"/>
    <col min="9" max="10" width="22.625" style="71" customWidth="1"/>
    <col min="11" max="11" width="11.625" style="71" customWidth="1"/>
    <col min="12" max="12" width="22.625" style="71" customWidth="1"/>
    <col min="13" max="13" width="11.625" style="71" customWidth="1"/>
    <col min="14" max="16384" width="8.75390625" style="71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67" t="s">
        <v>40</v>
      </c>
      <c r="B2" s="367"/>
      <c r="C2" s="367"/>
      <c r="D2" s="367"/>
      <c r="E2" s="367"/>
      <c r="F2" s="367"/>
      <c r="G2" s="367"/>
      <c r="H2" s="367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68" t="s">
        <v>45</v>
      </c>
      <c r="B5" s="368"/>
      <c r="C5" s="368"/>
      <c r="D5" s="369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35000000</v>
      </c>
      <c r="F7" s="40">
        <f t="shared" si="0"/>
        <v>100</v>
      </c>
      <c r="G7" s="40">
        <f t="shared" si="0"/>
        <v>17590886</v>
      </c>
      <c r="H7" s="41">
        <f t="shared" si="0"/>
        <v>100</v>
      </c>
      <c r="I7" s="40">
        <f t="shared" si="0"/>
        <v>0</v>
      </c>
      <c r="J7" s="40">
        <f t="shared" si="0"/>
        <v>17590886</v>
      </c>
      <c r="K7" s="40">
        <f t="shared" si="0"/>
        <v>100</v>
      </c>
      <c r="L7" s="42">
        <f t="shared" si="0"/>
        <v>-17409114</v>
      </c>
      <c r="M7" s="43">
        <f>IF(E7=0,0,(L7/E7)*100)</f>
        <v>-49.74032571428572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0"/>
      <c r="J8" s="40"/>
      <c r="K8" s="40"/>
      <c r="L8" s="42"/>
      <c r="M8" s="43"/>
    </row>
    <row r="9" spans="1:13" s="2" customFormat="1" ht="16.5" customHeight="1">
      <c r="A9" s="44"/>
      <c r="B9" s="361" t="s">
        <v>8</v>
      </c>
      <c r="C9" s="362"/>
      <c r="D9" s="47"/>
      <c r="E9" s="48"/>
      <c r="F9" s="40">
        <f aca="true" t="shared" si="1" ref="F9:F18">IF(E$7=0,0,E9/E$7*100)</f>
        <v>0</v>
      </c>
      <c r="G9" s="48"/>
      <c r="H9" s="41">
        <f aca="true" t="shared" si="2" ref="H9:H18">IF(G$7=0,0,G9/G$7*100)</f>
        <v>0</v>
      </c>
      <c r="I9" s="48"/>
      <c r="J9" s="40">
        <f aca="true" t="shared" si="3" ref="J9:J18">G9+I9</f>
        <v>0</v>
      </c>
      <c r="K9" s="40">
        <f aca="true" t="shared" si="4" ref="K9:K18">IF(J$7=0,0,J9/J$7*100)</f>
        <v>0</v>
      </c>
      <c r="L9" s="42">
        <f aca="true" t="shared" si="5" ref="L9:L18">J9-E9</f>
        <v>0</v>
      </c>
      <c r="M9" s="43">
        <f aca="true" t="shared" si="6" ref="M9:M18">IF(E9=0,0,(L9/E9)*100)</f>
        <v>0</v>
      </c>
    </row>
    <row r="10" spans="1:13" s="2" customFormat="1" ht="16.5" customHeight="1">
      <c r="A10" s="44"/>
      <c r="B10" s="361" t="s">
        <v>9</v>
      </c>
      <c r="C10" s="362"/>
      <c r="D10" s="47"/>
      <c r="E10" s="48"/>
      <c r="F10" s="40">
        <f t="shared" si="1"/>
        <v>0</v>
      </c>
      <c r="G10" s="48"/>
      <c r="H10" s="41">
        <f t="shared" si="2"/>
        <v>0</v>
      </c>
      <c r="I10" s="48"/>
      <c r="J10" s="40">
        <f t="shared" si="3"/>
        <v>0</v>
      </c>
      <c r="K10" s="40">
        <f t="shared" si="4"/>
        <v>0</v>
      </c>
      <c r="L10" s="42">
        <f t="shared" si="5"/>
        <v>0</v>
      </c>
      <c r="M10" s="43">
        <f t="shared" si="6"/>
        <v>0</v>
      </c>
    </row>
    <row r="11" spans="1:13" s="2" customFormat="1" ht="16.5" customHeight="1">
      <c r="A11" s="44"/>
      <c r="B11" s="361" t="s">
        <v>10</v>
      </c>
      <c r="C11" s="362"/>
      <c r="D11" s="47"/>
      <c r="E11" s="48"/>
      <c r="F11" s="40">
        <f t="shared" si="1"/>
        <v>0</v>
      </c>
      <c r="G11" s="48"/>
      <c r="H11" s="41">
        <f t="shared" si="2"/>
        <v>0</v>
      </c>
      <c r="I11" s="48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1" t="s">
        <v>11</v>
      </c>
      <c r="C12" s="362"/>
      <c r="D12" s="47"/>
      <c r="E12" s="48"/>
      <c r="F12" s="40">
        <f t="shared" si="1"/>
        <v>0</v>
      </c>
      <c r="G12" s="48"/>
      <c r="H12" s="41">
        <f t="shared" si="2"/>
        <v>0</v>
      </c>
      <c r="I12" s="48"/>
      <c r="J12" s="40">
        <f t="shared" si="3"/>
        <v>0</v>
      </c>
      <c r="K12" s="40">
        <f t="shared" si="4"/>
        <v>0</v>
      </c>
      <c r="L12" s="42">
        <f t="shared" si="5"/>
        <v>0</v>
      </c>
      <c r="M12" s="43">
        <f t="shared" si="6"/>
        <v>0</v>
      </c>
    </row>
    <row r="13" spans="1:13" s="2" customFormat="1" ht="16.5" customHeight="1">
      <c r="A13" s="44"/>
      <c r="B13" s="361" t="s">
        <v>12</v>
      </c>
      <c r="C13" s="362"/>
      <c r="D13" s="47"/>
      <c r="E13" s="48">
        <v>35000000</v>
      </c>
      <c r="F13" s="40">
        <f t="shared" si="1"/>
        <v>100</v>
      </c>
      <c r="G13" s="48">
        <v>17590886</v>
      </c>
      <c r="H13" s="41">
        <f t="shared" si="2"/>
        <v>100</v>
      </c>
      <c r="I13" s="48"/>
      <c r="J13" s="40">
        <f t="shared" si="3"/>
        <v>17590886</v>
      </c>
      <c r="K13" s="40">
        <f t="shared" si="4"/>
        <v>100</v>
      </c>
      <c r="L13" s="42">
        <f t="shared" si="5"/>
        <v>-17409114</v>
      </c>
      <c r="M13" s="43">
        <f t="shared" si="6"/>
        <v>-49.74032571428572</v>
      </c>
    </row>
    <row r="14" spans="1:13" s="2" customFormat="1" ht="16.5" customHeight="1">
      <c r="A14" s="44"/>
      <c r="B14" s="361" t="s">
        <v>13</v>
      </c>
      <c r="C14" s="362"/>
      <c r="D14" s="47"/>
      <c r="E14" s="48"/>
      <c r="F14" s="40">
        <f t="shared" si="1"/>
        <v>0</v>
      </c>
      <c r="G14" s="48"/>
      <c r="H14" s="41">
        <f t="shared" si="2"/>
        <v>0</v>
      </c>
      <c r="I14" s="48"/>
      <c r="J14" s="40">
        <f t="shared" si="3"/>
        <v>0</v>
      </c>
      <c r="K14" s="40">
        <f t="shared" si="4"/>
        <v>0</v>
      </c>
      <c r="L14" s="42">
        <f t="shared" si="5"/>
        <v>0</v>
      </c>
      <c r="M14" s="43">
        <f t="shared" si="6"/>
        <v>0</v>
      </c>
    </row>
    <row r="15" spans="1:13" s="2" customFormat="1" ht="16.5" customHeight="1">
      <c r="A15" s="44"/>
      <c r="B15" s="361" t="s">
        <v>14</v>
      </c>
      <c r="C15" s="362"/>
      <c r="D15" s="47"/>
      <c r="E15" s="48"/>
      <c r="F15" s="40">
        <f t="shared" si="1"/>
        <v>0</v>
      </c>
      <c r="G15" s="48"/>
      <c r="H15" s="41">
        <f t="shared" si="2"/>
        <v>0</v>
      </c>
      <c r="I15" s="48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1" t="s">
        <v>15</v>
      </c>
      <c r="C16" s="362"/>
      <c r="D16" s="47"/>
      <c r="E16" s="48"/>
      <c r="F16" s="40">
        <f t="shared" si="1"/>
        <v>0</v>
      </c>
      <c r="G16" s="48"/>
      <c r="H16" s="41">
        <f t="shared" si="2"/>
        <v>0</v>
      </c>
      <c r="I16" s="48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1" t="s">
        <v>16</v>
      </c>
      <c r="C17" s="362"/>
      <c r="D17" s="47"/>
      <c r="E17" s="48"/>
      <c r="F17" s="40">
        <f t="shared" si="1"/>
        <v>0</v>
      </c>
      <c r="G17" s="48"/>
      <c r="H17" s="41">
        <f t="shared" si="2"/>
        <v>0</v>
      </c>
      <c r="I17" s="48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1" t="s">
        <v>17</v>
      </c>
      <c r="C18" s="362"/>
      <c r="D18" s="47"/>
      <c r="E18" s="48"/>
      <c r="F18" s="40">
        <f t="shared" si="1"/>
        <v>0</v>
      </c>
      <c r="G18" s="48"/>
      <c r="H18" s="41">
        <f t="shared" si="2"/>
        <v>0</v>
      </c>
      <c r="I18" s="48"/>
      <c r="J18" s="40">
        <f t="shared" si="3"/>
        <v>0</v>
      </c>
      <c r="K18" s="40">
        <f t="shared" si="4"/>
        <v>0</v>
      </c>
      <c r="L18" s="42">
        <f t="shared" si="5"/>
        <v>0</v>
      </c>
      <c r="M18" s="43">
        <f t="shared" si="6"/>
        <v>0</v>
      </c>
    </row>
    <row r="19" spans="1:13" s="2" customFormat="1" ht="6" customHeight="1">
      <c r="A19" s="44"/>
      <c r="B19" s="365"/>
      <c r="C19" s="366"/>
      <c r="D19" s="47"/>
      <c r="E19" s="40"/>
      <c r="F19" s="40"/>
      <c r="G19" s="48"/>
      <c r="H19" s="41"/>
      <c r="I19" s="40"/>
      <c r="J19" s="40"/>
      <c r="K19" s="40"/>
      <c r="L19" s="42"/>
      <c r="M19" s="43"/>
    </row>
    <row r="20" spans="1:13" s="2" customFormat="1" ht="16.5" customHeight="1">
      <c r="A20" s="49" t="s">
        <v>18</v>
      </c>
      <c r="C20" s="38"/>
      <c r="D20" s="39"/>
      <c r="E20" s="40">
        <f>SUM(E22:E34)</f>
        <v>51450000</v>
      </c>
      <c r="F20" s="40">
        <f>IF(E$7=0,0,E20/E$7*100)</f>
        <v>147</v>
      </c>
      <c r="G20" s="40">
        <f>SUM(G22:G34)</f>
        <v>49019490</v>
      </c>
      <c r="H20" s="41">
        <f>IF(G$7=0,0,G20/G$7*100)</f>
        <v>278.66413323353925</v>
      </c>
      <c r="I20" s="40">
        <f>SUM(I22:I34)</f>
        <v>0</v>
      </c>
      <c r="J20" s="40">
        <f>SUM(J22:J34)</f>
        <v>49019490</v>
      </c>
      <c r="K20" s="40">
        <f>IF(J$7=0,0,J20/J$7*100)</f>
        <v>278.66413323353925</v>
      </c>
      <c r="L20" s="42">
        <f>SUM(L22:L34)</f>
        <v>-2430510</v>
      </c>
      <c r="M20" s="43">
        <f>IF(E20=0,0,(L20/E20)*100)</f>
        <v>-4.72402332361516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0"/>
      <c r="J21" s="40"/>
      <c r="K21" s="40"/>
      <c r="L21" s="42"/>
      <c r="M21" s="43"/>
    </row>
    <row r="22" spans="1:13" s="2" customFormat="1" ht="16.5" customHeight="1">
      <c r="A22" s="44"/>
      <c r="B22" s="361" t="s">
        <v>19</v>
      </c>
      <c r="C22" s="362"/>
      <c r="D22" s="47"/>
      <c r="E22" s="48"/>
      <c r="F22" s="40">
        <f aca="true" t="shared" si="7" ref="F22:F34">IF(E$7=0,0,E22/E$7*100)</f>
        <v>0</v>
      </c>
      <c r="G22" s="48"/>
      <c r="H22" s="41">
        <f aca="true" t="shared" si="8" ref="H22:H34">IF(G$7=0,0,G22/G$7*100)</f>
        <v>0</v>
      </c>
      <c r="I22" s="48"/>
      <c r="J22" s="40">
        <f aca="true" t="shared" si="9" ref="J22:J34">G22+I22</f>
        <v>0</v>
      </c>
      <c r="K22" s="40">
        <f aca="true" t="shared" si="10" ref="K22:K34">IF(J$7=0,0,J22/J$7*100)</f>
        <v>0</v>
      </c>
      <c r="L22" s="42">
        <f aca="true" t="shared" si="11" ref="L22:L34">J22-E22</f>
        <v>0</v>
      </c>
      <c r="M22" s="43">
        <f aca="true" t="shared" si="12" ref="M22:M34">IF(E22=0,0,(L22/E22)*100)</f>
        <v>0</v>
      </c>
    </row>
    <row r="23" spans="1:13" s="2" customFormat="1" ht="16.5" customHeight="1">
      <c r="A23" s="44"/>
      <c r="B23" s="361" t="s">
        <v>20</v>
      </c>
      <c r="C23" s="362"/>
      <c r="D23" s="47"/>
      <c r="E23" s="48"/>
      <c r="F23" s="40">
        <f t="shared" si="7"/>
        <v>0</v>
      </c>
      <c r="G23" s="48"/>
      <c r="H23" s="41">
        <f t="shared" si="8"/>
        <v>0</v>
      </c>
      <c r="I23" s="48"/>
      <c r="J23" s="40">
        <f t="shared" si="9"/>
        <v>0</v>
      </c>
      <c r="K23" s="40">
        <f t="shared" si="10"/>
        <v>0</v>
      </c>
      <c r="L23" s="42">
        <f t="shared" si="11"/>
        <v>0</v>
      </c>
      <c r="M23" s="43">
        <f t="shared" si="12"/>
        <v>0</v>
      </c>
    </row>
    <row r="24" spans="1:13" s="2" customFormat="1" ht="16.5" customHeight="1">
      <c r="A24" s="44"/>
      <c r="B24" s="361" t="s">
        <v>21</v>
      </c>
      <c r="C24" s="362"/>
      <c r="D24" s="47"/>
      <c r="E24" s="48"/>
      <c r="F24" s="40">
        <f t="shared" si="7"/>
        <v>0</v>
      </c>
      <c r="G24" s="48"/>
      <c r="H24" s="41">
        <f t="shared" si="8"/>
        <v>0</v>
      </c>
      <c r="I24" s="48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61" t="s">
        <v>22</v>
      </c>
      <c r="C25" s="362"/>
      <c r="D25" s="47"/>
      <c r="E25" s="48"/>
      <c r="F25" s="40">
        <f t="shared" si="7"/>
        <v>0</v>
      </c>
      <c r="G25" s="48"/>
      <c r="H25" s="41">
        <f t="shared" si="8"/>
        <v>0</v>
      </c>
      <c r="I25" s="48"/>
      <c r="J25" s="40">
        <f t="shared" si="9"/>
        <v>0</v>
      </c>
      <c r="K25" s="40">
        <f t="shared" si="10"/>
        <v>0</v>
      </c>
      <c r="L25" s="42">
        <f t="shared" si="11"/>
        <v>0</v>
      </c>
      <c r="M25" s="43">
        <f t="shared" si="12"/>
        <v>0</v>
      </c>
    </row>
    <row r="26" spans="1:13" s="2" customFormat="1" ht="16.5" customHeight="1">
      <c r="A26" s="44"/>
      <c r="B26" s="361" t="s">
        <v>23</v>
      </c>
      <c r="C26" s="362"/>
      <c r="D26" s="47"/>
      <c r="E26" s="48">
        <v>1960000</v>
      </c>
      <c r="F26" s="40">
        <f t="shared" si="7"/>
        <v>5.6000000000000005</v>
      </c>
      <c r="G26" s="48">
        <v>868506</v>
      </c>
      <c r="H26" s="41">
        <f t="shared" si="8"/>
        <v>4.937249891790556</v>
      </c>
      <c r="I26" s="48"/>
      <c r="J26" s="40">
        <f t="shared" si="9"/>
        <v>868506</v>
      </c>
      <c r="K26" s="40">
        <f t="shared" si="10"/>
        <v>4.937249891790556</v>
      </c>
      <c r="L26" s="42">
        <f t="shared" si="11"/>
        <v>-1091494</v>
      </c>
      <c r="M26" s="43">
        <f t="shared" si="12"/>
        <v>-55.6884693877551</v>
      </c>
    </row>
    <row r="27" spans="1:13" s="2" customFormat="1" ht="16.5" customHeight="1">
      <c r="A27" s="44"/>
      <c r="B27" s="361" t="s">
        <v>24</v>
      </c>
      <c r="C27" s="362"/>
      <c r="D27" s="47"/>
      <c r="E27" s="48"/>
      <c r="F27" s="40">
        <f t="shared" si="7"/>
        <v>0</v>
      </c>
      <c r="G27" s="48"/>
      <c r="H27" s="41">
        <f t="shared" si="8"/>
        <v>0</v>
      </c>
      <c r="I27" s="48"/>
      <c r="J27" s="40">
        <f t="shared" si="9"/>
        <v>0</v>
      </c>
      <c r="K27" s="40">
        <f t="shared" si="10"/>
        <v>0</v>
      </c>
      <c r="L27" s="42">
        <f t="shared" si="11"/>
        <v>0</v>
      </c>
      <c r="M27" s="43">
        <f t="shared" si="12"/>
        <v>0</v>
      </c>
    </row>
    <row r="28" spans="1:13" s="2" customFormat="1" ht="16.5" customHeight="1">
      <c r="A28" s="44"/>
      <c r="B28" s="361" t="s">
        <v>25</v>
      </c>
      <c r="C28" s="362"/>
      <c r="D28" s="47"/>
      <c r="E28" s="48"/>
      <c r="F28" s="40">
        <f t="shared" si="7"/>
        <v>0</v>
      </c>
      <c r="G28" s="48"/>
      <c r="H28" s="41">
        <f t="shared" si="8"/>
        <v>0</v>
      </c>
      <c r="I28" s="48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1" t="s">
        <v>26</v>
      </c>
      <c r="C29" s="362"/>
      <c r="D29" s="47"/>
      <c r="E29" s="48"/>
      <c r="F29" s="40">
        <f t="shared" si="7"/>
        <v>0</v>
      </c>
      <c r="G29" s="48"/>
      <c r="H29" s="41">
        <f t="shared" si="8"/>
        <v>0</v>
      </c>
      <c r="I29" s="48"/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61" t="s">
        <v>27</v>
      </c>
      <c r="C30" s="362"/>
      <c r="D30" s="47"/>
      <c r="E30" s="48">
        <v>49320000</v>
      </c>
      <c r="F30" s="40">
        <f t="shared" si="7"/>
        <v>140.9142857142857</v>
      </c>
      <c r="G30" s="48">
        <v>48120000</v>
      </c>
      <c r="H30" s="41">
        <f t="shared" si="8"/>
        <v>273.5507466764323</v>
      </c>
      <c r="I30" s="48"/>
      <c r="J30" s="40">
        <f t="shared" si="9"/>
        <v>48120000</v>
      </c>
      <c r="K30" s="40">
        <f t="shared" si="10"/>
        <v>273.5507466764323</v>
      </c>
      <c r="L30" s="42">
        <f t="shared" si="11"/>
        <v>-1200000</v>
      </c>
      <c r="M30" s="43">
        <f t="shared" si="12"/>
        <v>-2.4330900243309004</v>
      </c>
    </row>
    <row r="31" spans="1:13" s="2" customFormat="1" ht="16.5" customHeight="1">
      <c r="A31" s="44"/>
      <c r="B31" s="361" t="s">
        <v>28</v>
      </c>
      <c r="C31" s="362"/>
      <c r="D31" s="47"/>
      <c r="E31" s="48">
        <v>170000</v>
      </c>
      <c r="F31" s="40">
        <f t="shared" si="7"/>
        <v>0.48571428571428565</v>
      </c>
      <c r="G31" s="48">
        <v>30984</v>
      </c>
      <c r="H31" s="41">
        <f t="shared" si="8"/>
        <v>0.1761366653163462</v>
      </c>
      <c r="I31" s="48"/>
      <c r="J31" s="40">
        <f t="shared" si="9"/>
        <v>30984</v>
      </c>
      <c r="K31" s="40">
        <f t="shared" si="10"/>
        <v>0.1761366653163462</v>
      </c>
      <c r="L31" s="42">
        <f t="shared" si="11"/>
        <v>-139016</v>
      </c>
      <c r="M31" s="43">
        <f t="shared" si="12"/>
        <v>-81.77411764705882</v>
      </c>
    </row>
    <row r="32" spans="1:13" s="2" customFormat="1" ht="16.5" customHeight="1">
      <c r="A32" s="44"/>
      <c r="B32" s="361" t="s">
        <v>29</v>
      </c>
      <c r="C32" s="362"/>
      <c r="D32" s="47"/>
      <c r="E32" s="48"/>
      <c r="F32" s="40">
        <f t="shared" si="7"/>
        <v>0</v>
      </c>
      <c r="G32" s="48"/>
      <c r="H32" s="41">
        <f t="shared" si="8"/>
        <v>0</v>
      </c>
      <c r="I32" s="48"/>
      <c r="J32" s="40">
        <f t="shared" si="9"/>
        <v>0</v>
      </c>
      <c r="K32" s="40">
        <f t="shared" si="10"/>
        <v>0</v>
      </c>
      <c r="L32" s="42">
        <f t="shared" si="11"/>
        <v>0</v>
      </c>
      <c r="M32" s="43">
        <f t="shared" si="12"/>
        <v>0</v>
      </c>
    </row>
    <row r="33" spans="1:13" s="2" customFormat="1" ht="16.5" customHeight="1">
      <c r="A33" s="44"/>
      <c r="B33" s="361" t="s">
        <v>30</v>
      </c>
      <c r="C33" s="362"/>
      <c r="D33" s="47"/>
      <c r="E33" s="48"/>
      <c r="F33" s="40">
        <f t="shared" si="7"/>
        <v>0</v>
      </c>
      <c r="G33" s="48"/>
      <c r="H33" s="41">
        <f t="shared" si="8"/>
        <v>0</v>
      </c>
      <c r="I33" s="48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1" t="s">
        <v>31</v>
      </c>
      <c r="C34" s="362"/>
      <c r="D34" s="47"/>
      <c r="E34" s="48"/>
      <c r="F34" s="40">
        <f t="shared" si="7"/>
        <v>0</v>
      </c>
      <c r="G34" s="48"/>
      <c r="H34" s="41">
        <f t="shared" si="8"/>
        <v>0</v>
      </c>
      <c r="I34" s="48"/>
      <c r="J34" s="40">
        <f t="shared" si="9"/>
        <v>0</v>
      </c>
      <c r="K34" s="40">
        <f t="shared" si="10"/>
        <v>0</v>
      </c>
      <c r="L34" s="42">
        <f t="shared" si="11"/>
        <v>0</v>
      </c>
      <c r="M34" s="43">
        <f t="shared" si="12"/>
        <v>0</v>
      </c>
    </row>
    <row r="35" spans="1:13" s="2" customFormat="1" ht="6" customHeight="1">
      <c r="A35" s="44"/>
      <c r="B35" s="363"/>
      <c r="C35" s="364"/>
      <c r="D35" s="47"/>
      <c r="E35" s="40"/>
      <c r="F35" s="40"/>
      <c r="G35" s="48"/>
      <c r="H35" s="41"/>
      <c r="I35" s="48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-16450000</v>
      </c>
      <c r="F36" s="40">
        <f>IF(E$7=0,0,E36/E$7*100)</f>
        <v>-47</v>
      </c>
      <c r="G36" s="40">
        <f>G7-G20</f>
        <v>-31428604</v>
      </c>
      <c r="H36" s="41">
        <f>IF(G$7=0,0,G36/G$7*100)</f>
        <v>-178.66413323353922</v>
      </c>
      <c r="I36" s="40">
        <f>I7-I20</f>
        <v>0</v>
      </c>
      <c r="J36" s="40">
        <f>J7-J20</f>
        <v>-31428604</v>
      </c>
      <c r="K36" s="40">
        <f>IF(J$7=0,0,J36/J$7*100)</f>
        <v>-178.66413323353922</v>
      </c>
      <c r="L36" s="42">
        <f>L7-L20</f>
        <v>-14978604</v>
      </c>
      <c r="M36" s="43">
        <f>IF(E36=0,0,(L36/E36)*100)</f>
        <v>91.0553434650456</v>
      </c>
    </row>
    <row r="37" spans="1:13" s="2" customFormat="1" ht="6" customHeight="1">
      <c r="A37" s="44"/>
      <c r="B37" s="50"/>
      <c r="C37" s="51"/>
      <c r="D37" s="52"/>
      <c r="E37" s="40"/>
      <c r="F37" s="40"/>
      <c r="G37" s="40"/>
      <c r="H37" s="41"/>
      <c r="I37" s="40"/>
      <c r="J37" s="40"/>
      <c r="K37" s="40"/>
      <c r="L37" s="42"/>
      <c r="M37" s="43"/>
    </row>
    <row r="38" spans="1:13" s="2" customFormat="1" ht="16.5" customHeight="1">
      <c r="A38" s="36" t="s">
        <v>47</v>
      </c>
      <c r="C38" s="38"/>
      <c r="D38" s="39"/>
      <c r="E38" s="40">
        <f>SUM(E40:E41)</f>
        <v>16461000</v>
      </c>
      <c r="F38" s="40">
        <f>IF(E$7=0,0,E38/E$7*100)</f>
        <v>47.03142857142858</v>
      </c>
      <c r="G38" s="40">
        <f>SUM(G40:G41)</f>
        <v>13485648</v>
      </c>
      <c r="H38" s="41">
        <f>IF(G$7=0,0,G38/G$7*100)</f>
        <v>76.66269908178587</v>
      </c>
      <c r="I38" s="40">
        <f>SUM(I40:I41)</f>
        <v>0</v>
      </c>
      <c r="J38" s="40">
        <f>SUM(J40:J41)</f>
        <v>13485648</v>
      </c>
      <c r="K38" s="40">
        <f>IF(J$7=0,0,J38/J$7*100)</f>
        <v>76.66269908178587</v>
      </c>
      <c r="L38" s="42">
        <f>SUM(L40:L41)</f>
        <v>-2975352</v>
      </c>
      <c r="M38" s="43">
        <f>IF(E38=0,0,(L38/E38)*100)</f>
        <v>-18.07515946783306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0"/>
      <c r="J39" s="40"/>
      <c r="K39" s="40"/>
      <c r="L39" s="42"/>
      <c r="M39" s="43"/>
    </row>
    <row r="40" spans="1:13" s="2" customFormat="1" ht="16.5" customHeight="1">
      <c r="A40" s="44"/>
      <c r="B40" s="361" t="s">
        <v>33</v>
      </c>
      <c r="C40" s="362"/>
      <c r="D40" s="47"/>
      <c r="E40" s="48">
        <v>16461000</v>
      </c>
      <c r="F40" s="40">
        <f>IF(E$7=0,0,E40/E$7*100)</f>
        <v>47.03142857142858</v>
      </c>
      <c r="G40" s="48">
        <v>13393120</v>
      </c>
      <c r="H40" s="41">
        <f>IF(G$7=0,0,G40/G$7*100)</f>
        <v>76.1366994249181</v>
      </c>
      <c r="I40" s="48"/>
      <c r="J40" s="40">
        <f>G40+I40</f>
        <v>13393120</v>
      </c>
      <c r="K40" s="40">
        <f>IF(J$7=0,0,J40/J$7*100)</f>
        <v>76.1366994249181</v>
      </c>
      <c r="L40" s="42">
        <f>J40-E40</f>
        <v>-3067880</v>
      </c>
      <c r="M40" s="43">
        <f>IF(E40=0,0,(L40/E40)*100)</f>
        <v>-18.637263835732945</v>
      </c>
    </row>
    <row r="41" spans="1:13" s="2" customFormat="1" ht="16.5" customHeight="1">
      <c r="A41" s="44"/>
      <c r="B41" s="361" t="s">
        <v>34</v>
      </c>
      <c r="C41" s="362"/>
      <c r="D41" s="47"/>
      <c r="E41" s="48"/>
      <c r="F41" s="40">
        <f>IF(E$7=0,0,E41/E$7*100)</f>
        <v>0</v>
      </c>
      <c r="G41" s="48">
        <v>92528</v>
      </c>
      <c r="H41" s="41">
        <f>IF(G$7=0,0,G41/G$7*100)</f>
        <v>0.5259996568677666</v>
      </c>
      <c r="I41" s="48"/>
      <c r="J41" s="40">
        <f>G41+I41</f>
        <v>92528</v>
      </c>
      <c r="K41" s="40">
        <f>IF(J$7=0,0,J41/J$7*100)</f>
        <v>0.5259996568677666</v>
      </c>
      <c r="L41" s="42">
        <f>J41-E41</f>
        <v>92528</v>
      </c>
      <c r="M41" s="43">
        <f>IF(E41=0,0,(L41/E41)*100)</f>
        <v>0</v>
      </c>
    </row>
    <row r="42" spans="1:13" s="2" customFormat="1" ht="6" customHeight="1">
      <c r="A42" s="44"/>
      <c r="B42" s="365"/>
      <c r="C42" s="366"/>
      <c r="D42" s="47"/>
      <c r="E42" s="40"/>
      <c r="F42" s="40"/>
      <c r="G42" s="48"/>
      <c r="H42" s="41"/>
      <c r="I42" s="40"/>
      <c r="J42" s="40"/>
      <c r="K42" s="40"/>
      <c r="L42" s="42"/>
      <c r="M42" s="43"/>
    </row>
    <row r="43" spans="1:13" s="2" customFormat="1" ht="16.5" customHeight="1">
      <c r="A43" s="36" t="s">
        <v>48</v>
      </c>
      <c r="C43" s="38"/>
      <c r="D43" s="39"/>
      <c r="E43" s="40">
        <f>SUM(E45:E46)</f>
        <v>8000</v>
      </c>
      <c r="F43" s="40">
        <f>IF(E$7=0,0,E43/E$7*100)</f>
        <v>0.022857142857142857</v>
      </c>
      <c r="G43" s="40">
        <f>SUM(G45:G46)</f>
        <v>7947524</v>
      </c>
      <c r="H43" s="41">
        <f>IF(G$7=0,0,G43/G$7*100)</f>
        <v>45.17978230317677</v>
      </c>
      <c r="I43" s="40">
        <f>SUM(I45:I46)</f>
        <v>0</v>
      </c>
      <c r="J43" s="40">
        <f>SUM(J45:J46)</f>
        <v>7947524</v>
      </c>
      <c r="K43" s="40">
        <f>IF(J$7=0,0,J43/J$7*100)</f>
        <v>45.17978230317677</v>
      </c>
      <c r="L43" s="42">
        <f>SUM(L45:L46)</f>
        <v>7939524</v>
      </c>
      <c r="M43" s="43">
        <f>IF(E43=0,0,(L43/E43)*100)</f>
        <v>99244.05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0"/>
      <c r="J44" s="40"/>
      <c r="K44" s="40"/>
      <c r="L44" s="42"/>
      <c r="M44" s="43"/>
    </row>
    <row r="45" spans="1:13" s="2" customFormat="1" ht="16.5" customHeight="1">
      <c r="A45" s="44"/>
      <c r="B45" s="361" t="s">
        <v>35</v>
      </c>
      <c r="C45" s="362"/>
      <c r="D45" s="47"/>
      <c r="E45" s="48"/>
      <c r="F45" s="40">
        <f>IF(E$7=0,0,E45/E$7*100)</f>
        <v>0</v>
      </c>
      <c r="G45" s="48"/>
      <c r="H45" s="41">
        <f>IF(G$7=0,0,G45/G$7*100)</f>
        <v>0</v>
      </c>
      <c r="I45" s="48"/>
      <c r="J45" s="40">
        <f>G45+I45</f>
        <v>0</v>
      </c>
      <c r="K45" s="40">
        <f>IF(J$7=0,0,J45/J$7*100)</f>
        <v>0</v>
      </c>
      <c r="L45" s="42">
        <f>J45-E45</f>
        <v>0</v>
      </c>
      <c r="M45" s="43">
        <f>IF(E45=0,0,(L45/E45)*100)</f>
        <v>0</v>
      </c>
    </row>
    <row r="46" spans="1:13" s="2" customFormat="1" ht="16.5" customHeight="1">
      <c r="A46" s="44"/>
      <c r="B46" s="361" t="s">
        <v>36</v>
      </c>
      <c r="C46" s="362"/>
      <c r="D46" s="47"/>
      <c r="E46" s="48">
        <v>8000</v>
      </c>
      <c r="F46" s="40">
        <f>IF(E$7=0,0,E46/E$7*100)</f>
        <v>0.022857142857142857</v>
      </c>
      <c r="G46" s="48">
        <v>7947524</v>
      </c>
      <c r="H46" s="41">
        <f>IF(G$7=0,0,G46/G$7*100)</f>
        <v>45.17978230317677</v>
      </c>
      <c r="I46" s="48"/>
      <c r="J46" s="40">
        <f>G46+I46</f>
        <v>7947524</v>
      </c>
      <c r="K46" s="40">
        <f>IF(J$7=0,0,J46/J$7*100)</f>
        <v>45.17978230317677</v>
      </c>
      <c r="L46" s="42">
        <f>J46-E46</f>
        <v>7939524</v>
      </c>
      <c r="M46" s="43">
        <f>IF(E46=0,0,(L46/E46)*100)</f>
        <v>99244.05</v>
      </c>
    </row>
    <row r="47" spans="1:13" s="2" customFormat="1" ht="15.75" customHeight="1">
      <c r="A47" s="44"/>
      <c r="B47" s="46"/>
      <c r="D47" s="47"/>
      <c r="E47" s="48"/>
      <c r="F47" s="40"/>
      <c r="G47" s="48"/>
      <c r="H47" s="41"/>
      <c r="I47" s="48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8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16453000</v>
      </c>
      <c r="F49" s="40">
        <f>IF(E$7=0,0,E49/E$7*100)</f>
        <v>47.00857142857143</v>
      </c>
      <c r="G49" s="40">
        <f>G38-G43</f>
        <v>5538124</v>
      </c>
      <c r="H49" s="41">
        <f>IF(G$7=0,0,G49/G$7*100)</f>
        <v>31.482916778609106</v>
      </c>
      <c r="I49" s="40">
        <f>I38-I43</f>
        <v>0</v>
      </c>
      <c r="J49" s="40">
        <f>J38-J43</f>
        <v>5538124</v>
      </c>
      <c r="K49" s="40">
        <f>IF(J$7=0,0,J49/J$7*100)</f>
        <v>31.482916778609106</v>
      </c>
      <c r="L49" s="42">
        <f>L38-L43</f>
        <v>-10914876</v>
      </c>
      <c r="M49" s="43">
        <f>IF(E49=0,0,(L49/E49)*100)</f>
        <v>-66.33973135598372</v>
      </c>
    </row>
    <row r="50" spans="1:13" s="2" customFormat="1" ht="6" customHeight="1">
      <c r="A50" s="53"/>
      <c r="B50" s="36"/>
      <c r="C50" s="38"/>
      <c r="D50" s="39"/>
      <c r="E50" s="40"/>
      <c r="F50" s="40"/>
      <c r="G50" s="40"/>
      <c r="H50" s="41"/>
      <c r="I50" s="40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8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4"/>
      <c r="C52" s="55"/>
      <c r="D52" s="47"/>
      <c r="E52" s="40"/>
      <c r="F52" s="40"/>
      <c r="G52" s="40"/>
      <c r="H52" s="41"/>
      <c r="I52" s="40"/>
      <c r="J52" s="40"/>
      <c r="K52" s="40"/>
      <c r="L52" s="42"/>
      <c r="M52" s="43"/>
    </row>
    <row r="53" spans="1:13" s="2" customFormat="1" ht="16.5" customHeight="1" thickBot="1">
      <c r="A53" s="56" t="s">
        <v>39</v>
      </c>
      <c r="B53" s="57"/>
      <c r="C53" s="58"/>
      <c r="D53" s="63"/>
      <c r="E53" s="64">
        <f>E36+E49+E51</f>
        <v>3000</v>
      </c>
      <c r="F53" s="64">
        <f>IF(E$7=0,0,E53/E$7*100)</f>
        <v>0.008571428571428572</v>
      </c>
      <c r="G53" s="64">
        <f>G36+G49+G51</f>
        <v>-25890480</v>
      </c>
      <c r="H53" s="65">
        <f>IF(G$7=0,0,G53/G$7*100)</f>
        <v>-147.1812164549301</v>
      </c>
      <c r="I53" s="64">
        <f>I36+I49+I51</f>
        <v>0</v>
      </c>
      <c r="J53" s="64">
        <f>J36+J49+J51</f>
        <v>-25890480</v>
      </c>
      <c r="K53" s="64">
        <f>IF(J$7=0,0,J53/J$7*100)</f>
        <v>-147.1812164549301</v>
      </c>
      <c r="L53" s="66">
        <f>L36+L49+L51</f>
        <v>-25893480</v>
      </c>
      <c r="M53" s="67">
        <f>IF(E53=0,0,(L53/E53)*100)</f>
        <v>-863116</v>
      </c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37" customWidth="1"/>
    <col min="2" max="2" width="1.37890625" style="137" customWidth="1"/>
    <col min="3" max="3" width="13.50390625" style="138" customWidth="1"/>
    <col min="4" max="4" width="0.5" style="139" customWidth="1"/>
    <col min="5" max="6" width="13.625" style="140" customWidth="1"/>
    <col min="7" max="7" width="11.375" style="140" customWidth="1"/>
    <col min="8" max="8" width="13.625" style="140" customWidth="1"/>
    <col min="9" max="9" width="15.625" style="140" customWidth="1"/>
    <col min="10" max="10" width="7.625" style="140" customWidth="1"/>
    <col min="11" max="16384" width="8.75390625" style="140" customWidth="1"/>
  </cols>
  <sheetData>
    <row r="1" spans="1:10" s="73" customFormat="1" ht="18" customHeight="1">
      <c r="A1" s="72" t="s">
        <v>74</v>
      </c>
      <c r="J1" s="74"/>
    </row>
    <row r="2" spans="1:10" s="75" customFormat="1" ht="36" customHeight="1">
      <c r="A2" s="374" t="s">
        <v>75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s="76" customFormat="1" ht="18" customHeight="1">
      <c r="A3" s="375" t="s">
        <v>76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s="81" customFormat="1" ht="31.5" customHeight="1" thickBot="1">
      <c r="A4" s="77"/>
      <c r="B4" s="77"/>
      <c r="C4" s="78" t="s">
        <v>77</v>
      </c>
      <c r="D4" s="79"/>
      <c r="E4" s="79"/>
      <c r="F4" s="79"/>
      <c r="G4" s="79"/>
      <c r="H4" s="79"/>
      <c r="I4" s="79"/>
      <c r="J4" s="80" t="s">
        <v>1</v>
      </c>
    </row>
    <row r="5" spans="1:10" s="77" customFormat="1" ht="33" customHeight="1">
      <c r="A5" s="376" t="s">
        <v>78</v>
      </c>
      <c r="B5" s="377"/>
      <c r="C5" s="377"/>
      <c r="D5" s="60"/>
      <c r="E5" s="61" t="s">
        <v>79</v>
      </c>
      <c r="F5" s="62" t="s">
        <v>49</v>
      </c>
      <c r="G5" s="82" t="s">
        <v>80</v>
      </c>
      <c r="H5" s="62" t="s">
        <v>50</v>
      </c>
      <c r="I5" s="83" t="s">
        <v>51</v>
      </c>
      <c r="J5" s="59" t="s">
        <v>3</v>
      </c>
    </row>
    <row r="6" spans="1:10" s="97" customFormat="1" ht="9.75" customHeight="1">
      <c r="A6" s="90"/>
      <c r="B6" s="91"/>
      <c r="C6" s="92"/>
      <c r="D6" s="93"/>
      <c r="E6" s="94"/>
      <c r="F6" s="95"/>
      <c r="G6" s="96"/>
      <c r="H6" s="95"/>
      <c r="I6" s="94"/>
      <c r="J6" s="90"/>
    </row>
    <row r="7" spans="1:10" s="103" customFormat="1" ht="21.75" customHeight="1">
      <c r="A7" s="372" t="s">
        <v>52</v>
      </c>
      <c r="B7" s="372"/>
      <c r="C7" s="372"/>
      <c r="D7" s="98"/>
      <c r="E7" s="99">
        <f>SUM(E9:E11)</f>
        <v>64816000</v>
      </c>
      <c r="F7" s="99">
        <f>SUM(F9:F11)</f>
        <v>61603861.64</v>
      </c>
      <c r="G7" s="100">
        <f>SUM(G9:G11)</f>
        <v>0</v>
      </c>
      <c r="H7" s="99">
        <f>SUM(H9:H11)</f>
        <v>61603861.64</v>
      </c>
      <c r="I7" s="101">
        <f>H7-E7</f>
        <v>-3212138.3599999994</v>
      </c>
      <c r="J7" s="102">
        <f>IF(E7&gt;0,((I7/E7)*100),0)</f>
        <v>-4.955779992594421</v>
      </c>
    </row>
    <row r="8" spans="1:10" s="103" customFormat="1" ht="9.75" customHeight="1">
      <c r="A8" s="104"/>
      <c r="B8" s="105"/>
      <c r="C8" s="106"/>
      <c r="D8" s="107"/>
      <c r="E8" s="99"/>
      <c r="F8" s="99"/>
      <c r="G8" s="100"/>
      <c r="H8" s="99"/>
      <c r="I8" s="101"/>
      <c r="J8" s="102"/>
    </row>
    <row r="9" spans="1:10" s="103" customFormat="1" ht="21" customHeight="1">
      <c r="A9" s="104"/>
      <c r="B9" s="373" t="s">
        <v>53</v>
      </c>
      <c r="C9" s="373"/>
      <c r="D9" s="107"/>
      <c r="E9" s="109">
        <v>3000</v>
      </c>
      <c r="F9" s="109">
        <v>0</v>
      </c>
      <c r="G9" s="110"/>
      <c r="H9" s="99">
        <f>F9+G9</f>
        <v>0</v>
      </c>
      <c r="I9" s="101">
        <f>H9-E9</f>
        <v>-3000</v>
      </c>
      <c r="J9" s="102">
        <f>IF(E9&gt;0,((I9/E9)*100),0)</f>
        <v>-100</v>
      </c>
    </row>
    <row r="10" spans="1:10" s="103" customFormat="1" ht="21" customHeight="1">
      <c r="A10" s="104"/>
      <c r="B10" s="373" t="s">
        <v>54</v>
      </c>
      <c r="C10" s="373"/>
      <c r="D10" s="107"/>
      <c r="E10" s="109">
        <v>64813000</v>
      </c>
      <c r="F10" s="109">
        <v>61603861.64</v>
      </c>
      <c r="G10" s="110"/>
      <c r="H10" s="99">
        <f>F10+G10</f>
        <v>61603861.64</v>
      </c>
      <c r="I10" s="101">
        <f>H10-E10</f>
        <v>-3209138.3599999994</v>
      </c>
      <c r="J10" s="102">
        <f>IF(E10&gt;0,((I10/E10)*100),0)</f>
        <v>-4.951380679801891</v>
      </c>
    </row>
    <row r="11" spans="1:10" s="103" customFormat="1" ht="21" customHeight="1">
      <c r="A11" s="104"/>
      <c r="B11" s="373" t="s">
        <v>55</v>
      </c>
      <c r="C11" s="373"/>
      <c r="D11" s="107"/>
      <c r="E11" s="109"/>
      <c r="F11" s="109"/>
      <c r="G11" s="110"/>
      <c r="H11" s="99">
        <f>F11+G11</f>
        <v>0</v>
      </c>
      <c r="I11" s="101">
        <f>H11-E11</f>
        <v>0</v>
      </c>
      <c r="J11" s="102">
        <f>IF(E11&gt;0,((I11/E11)*100),0)</f>
        <v>0</v>
      </c>
    </row>
    <row r="12" spans="1:10" s="103" customFormat="1" ht="21.75" customHeight="1">
      <c r="A12" s="104"/>
      <c r="B12" s="373"/>
      <c r="C12" s="373"/>
      <c r="D12" s="107"/>
      <c r="E12" s="99"/>
      <c r="F12" s="99"/>
      <c r="G12" s="100"/>
      <c r="H12" s="99"/>
      <c r="I12" s="101"/>
      <c r="J12" s="102"/>
    </row>
    <row r="13" spans="1:10" s="103" customFormat="1" ht="21.75" customHeight="1">
      <c r="A13" s="372" t="s">
        <v>56</v>
      </c>
      <c r="B13" s="372"/>
      <c r="C13" s="372"/>
      <c r="D13" s="98"/>
      <c r="E13" s="99">
        <f>SUM(E15:E19)</f>
        <v>0</v>
      </c>
      <c r="F13" s="99">
        <f>SUM(F15:F19)</f>
        <v>25890480</v>
      </c>
      <c r="G13" s="100">
        <f>SUM(G15:G19)</f>
        <v>0</v>
      </c>
      <c r="H13" s="99">
        <f>SUM(H15:H19)</f>
        <v>25890480</v>
      </c>
      <c r="I13" s="101">
        <f>H13-E13</f>
        <v>25890480</v>
      </c>
      <c r="J13" s="102">
        <f>IF(E13&gt;0,((I13/E13)*100),0)</f>
        <v>0</v>
      </c>
    </row>
    <row r="14" spans="1:10" s="103" customFormat="1" ht="9.75" customHeight="1">
      <c r="A14" s="104"/>
      <c r="B14" s="105"/>
      <c r="C14" s="111"/>
      <c r="D14" s="107"/>
      <c r="E14" s="99"/>
      <c r="F14" s="99"/>
      <c r="G14" s="100"/>
      <c r="H14" s="99"/>
      <c r="I14" s="101"/>
      <c r="J14" s="102"/>
    </row>
    <row r="15" spans="1:10" s="103" customFormat="1" ht="21" customHeight="1">
      <c r="A15" s="104"/>
      <c r="B15" s="373" t="s">
        <v>57</v>
      </c>
      <c r="C15" s="373"/>
      <c r="D15" s="107"/>
      <c r="E15" s="109"/>
      <c r="F15" s="109">
        <v>25890480</v>
      </c>
      <c r="G15" s="110"/>
      <c r="H15" s="99">
        <f>F15+G15</f>
        <v>25890480</v>
      </c>
      <c r="I15" s="101">
        <f>H15-E15</f>
        <v>25890480</v>
      </c>
      <c r="J15" s="102">
        <f>IF(E15&gt;0,((I15/E15)*100),0)</f>
        <v>0</v>
      </c>
    </row>
    <row r="16" spans="1:10" s="103" customFormat="1" ht="21" customHeight="1">
      <c r="A16" s="104"/>
      <c r="B16" s="373" t="s">
        <v>58</v>
      </c>
      <c r="C16" s="373"/>
      <c r="D16" s="107"/>
      <c r="E16" s="109"/>
      <c r="F16" s="109"/>
      <c r="G16" s="110"/>
      <c r="H16" s="99">
        <f>F16+G16</f>
        <v>0</v>
      </c>
      <c r="I16" s="101">
        <f>H16-E16</f>
        <v>0</v>
      </c>
      <c r="J16" s="102">
        <f>IF(E16&gt;0,((I16/E16)*100),0)</f>
        <v>0</v>
      </c>
    </row>
    <row r="17" spans="1:10" s="103" customFormat="1" ht="21" customHeight="1">
      <c r="A17" s="104"/>
      <c r="B17" s="373" t="s">
        <v>59</v>
      </c>
      <c r="C17" s="373"/>
      <c r="D17" s="107"/>
      <c r="E17" s="109"/>
      <c r="F17" s="109"/>
      <c r="G17" s="110"/>
      <c r="H17" s="99">
        <f>F17+G17</f>
        <v>0</v>
      </c>
      <c r="I17" s="101">
        <f>H17-E17</f>
        <v>0</v>
      </c>
      <c r="J17" s="102">
        <f>IF(E17&gt;0,((I17/E17)*100),0)</f>
        <v>0</v>
      </c>
    </row>
    <row r="18" spans="1:10" s="103" customFormat="1" ht="21" customHeight="1">
      <c r="A18" s="104"/>
      <c r="B18" s="373" t="s">
        <v>60</v>
      </c>
      <c r="C18" s="373"/>
      <c r="D18" s="107"/>
      <c r="E18" s="109"/>
      <c r="F18" s="109"/>
      <c r="G18" s="110"/>
      <c r="H18" s="99">
        <f>F18+G18</f>
        <v>0</v>
      </c>
      <c r="I18" s="101">
        <f>H18-E18</f>
        <v>0</v>
      </c>
      <c r="J18" s="102">
        <f>IF(E18&gt;0,((I18/E18)*100),0)</f>
        <v>0</v>
      </c>
    </row>
    <row r="19" spans="1:10" s="103" customFormat="1" ht="21" customHeight="1">
      <c r="A19" s="104"/>
      <c r="B19" s="373" t="s">
        <v>61</v>
      </c>
      <c r="C19" s="373"/>
      <c r="D19" s="107"/>
      <c r="E19" s="109"/>
      <c r="F19" s="109"/>
      <c r="G19" s="110"/>
      <c r="H19" s="99">
        <f>F19+G19</f>
        <v>0</v>
      </c>
      <c r="I19" s="101">
        <f>H19-E19</f>
        <v>0</v>
      </c>
      <c r="J19" s="102">
        <f>IF(E19&gt;0,((I19/E19)*100),0)</f>
        <v>0</v>
      </c>
    </row>
    <row r="20" spans="1:10" s="103" customFormat="1" ht="21.75" customHeight="1">
      <c r="A20" s="104"/>
      <c r="B20" s="105"/>
      <c r="C20" s="111"/>
      <c r="D20" s="107"/>
      <c r="E20" s="99"/>
      <c r="F20" s="99"/>
      <c r="G20" s="100"/>
      <c r="H20" s="99"/>
      <c r="I20" s="101"/>
      <c r="J20" s="102"/>
    </row>
    <row r="21" spans="1:10" s="103" customFormat="1" ht="21.75" customHeight="1">
      <c r="A21" s="372" t="s">
        <v>62</v>
      </c>
      <c r="B21" s="372"/>
      <c r="C21" s="372"/>
      <c r="D21" s="98"/>
      <c r="E21" s="99">
        <f>E7-E13</f>
        <v>64816000</v>
      </c>
      <c r="F21" s="99">
        <f>F7-F13</f>
        <v>35713381.64</v>
      </c>
      <c r="G21" s="100">
        <f>G7-G13</f>
        <v>0</v>
      </c>
      <c r="H21" s="99">
        <f>H7-H13</f>
        <v>35713381.64</v>
      </c>
      <c r="I21" s="101">
        <f>H21-E21</f>
        <v>-29102618.36</v>
      </c>
      <c r="J21" s="102">
        <f>IF(E21&gt;0,((I21/E21)*100),0)</f>
        <v>-44.900361577388296</v>
      </c>
    </row>
    <row r="22" spans="1:10" s="103" customFormat="1" ht="21.75" customHeight="1">
      <c r="A22" s="104"/>
      <c r="B22" s="112"/>
      <c r="C22" s="113"/>
      <c r="D22" s="114"/>
      <c r="E22" s="99"/>
      <c r="F22" s="99"/>
      <c r="G22" s="100"/>
      <c r="H22" s="99"/>
      <c r="I22" s="101"/>
      <c r="J22" s="102"/>
    </row>
    <row r="23" spans="1:10" s="103" customFormat="1" ht="21.75" customHeight="1">
      <c r="A23" s="372" t="s">
        <v>63</v>
      </c>
      <c r="B23" s="372"/>
      <c r="C23" s="372"/>
      <c r="D23" s="98"/>
      <c r="E23" s="99">
        <f>SUM(E25:E26)</f>
        <v>0</v>
      </c>
      <c r="F23" s="99">
        <f>SUM(F25:F26)</f>
        <v>25890480</v>
      </c>
      <c r="G23" s="100">
        <f>SUM(G25:G26)</f>
        <v>0</v>
      </c>
      <c r="H23" s="99">
        <f>SUM(H25:H26)</f>
        <v>25890480</v>
      </c>
      <c r="I23" s="101">
        <f>H23-E23</f>
        <v>25890480</v>
      </c>
      <c r="J23" s="102">
        <f>IF(E23&gt;0,((I23/E23)*100),0)</f>
        <v>0</v>
      </c>
    </row>
    <row r="24" spans="1:10" s="103" customFormat="1" ht="9.75" customHeight="1">
      <c r="A24" s="104"/>
      <c r="B24" s="105"/>
      <c r="C24" s="111"/>
      <c r="D24" s="107"/>
      <c r="E24" s="99"/>
      <c r="F24" s="99"/>
      <c r="G24" s="100"/>
      <c r="H24" s="99"/>
      <c r="I24" s="101"/>
      <c r="J24" s="102"/>
    </row>
    <row r="25" spans="1:10" s="103" customFormat="1" ht="21" customHeight="1">
      <c r="A25" s="104"/>
      <c r="B25" s="373" t="s">
        <v>64</v>
      </c>
      <c r="C25" s="373"/>
      <c r="D25" s="107"/>
      <c r="E25" s="109"/>
      <c r="F25" s="109">
        <v>25890480</v>
      </c>
      <c r="G25" s="110"/>
      <c r="H25" s="99">
        <f>F25+G25</f>
        <v>25890480</v>
      </c>
      <c r="I25" s="101">
        <f>H25-E25</f>
        <v>25890480</v>
      </c>
      <c r="J25" s="102">
        <f>IF(E25&gt;0,((I25/E25)*100),0)</f>
        <v>0</v>
      </c>
    </row>
    <row r="26" spans="1:10" s="103" customFormat="1" ht="21" customHeight="1">
      <c r="A26" s="104"/>
      <c r="B26" s="373" t="s">
        <v>65</v>
      </c>
      <c r="C26" s="373"/>
      <c r="D26" s="107"/>
      <c r="E26" s="109"/>
      <c r="F26" s="109"/>
      <c r="G26" s="110"/>
      <c r="H26" s="99">
        <f>F26+G26</f>
        <v>0</v>
      </c>
      <c r="I26" s="101">
        <f>H26-E26</f>
        <v>0</v>
      </c>
      <c r="J26" s="102">
        <f>IF(E26&gt;0,((I26/E26)*100),0)</f>
        <v>0</v>
      </c>
    </row>
    <row r="27" spans="1:10" s="103" customFormat="1" ht="21" customHeight="1">
      <c r="A27" s="104"/>
      <c r="B27" s="373" t="s">
        <v>66</v>
      </c>
      <c r="C27" s="373"/>
      <c r="D27" s="107"/>
      <c r="E27" s="109"/>
      <c r="F27" s="109"/>
      <c r="G27" s="110" t="s">
        <v>67</v>
      </c>
      <c r="H27" s="99"/>
      <c r="I27" s="101"/>
      <c r="J27" s="102"/>
    </row>
    <row r="28" spans="1:10" s="103" customFormat="1" ht="21.75" customHeight="1">
      <c r="A28" s="104"/>
      <c r="B28" s="105"/>
      <c r="D28" s="107"/>
      <c r="E28" s="99"/>
      <c r="F28" s="99"/>
      <c r="G28" s="100"/>
      <c r="H28" s="99"/>
      <c r="I28" s="101"/>
      <c r="J28" s="102"/>
    </row>
    <row r="29" spans="1:10" s="103" customFormat="1" ht="21.75" customHeight="1">
      <c r="A29" s="372" t="s">
        <v>68</v>
      </c>
      <c r="B29" s="372"/>
      <c r="C29" s="372"/>
      <c r="D29" s="98"/>
      <c r="E29" s="99">
        <f>SUM(E31:E34)</f>
        <v>0</v>
      </c>
      <c r="F29" s="99">
        <f>SUM(F31:F34)</f>
        <v>25890480</v>
      </c>
      <c r="G29" s="100">
        <f>SUM(G31:G34)</f>
        <v>0</v>
      </c>
      <c r="H29" s="99">
        <f>SUM(H31:H34)</f>
        <v>25890480</v>
      </c>
      <c r="I29" s="101">
        <f>H29-E29</f>
        <v>25890480</v>
      </c>
      <c r="J29" s="102">
        <f>IF(E29&gt;0,((I29/E29)*100),0)</f>
        <v>0</v>
      </c>
    </row>
    <row r="30" spans="1:10" s="103" customFormat="1" ht="9.75" customHeight="1">
      <c r="A30" s="104"/>
      <c r="B30" s="105"/>
      <c r="C30" s="111"/>
      <c r="D30" s="107"/>
      <c r="E30" s="99"/>
      <c r="F30" s="99"/>
      <c r="G30" s="100"/>
      <c r="H30" s="99"/>
      <c r="I30" s="101"/>
      <c r="J30" s="102"/>
    </row>
    <row r="31" spans="1:10" s="103" customFormat="1" ht="21" customHeight="1">
      <c r="A31" s="104"/>
      <c r="B31" s="373" t="s">
        <v>69</v>
      </c>
      <c r="C31" s="373"/>
      <c r="D31" s="107"/>
      <c r="E31" s="109"/>
      <c r="F31" s="109">
        <v>25890480</v>
      </c>
      <c r="G31" s="110"/>
      <c r="H31" s="99">
        <f>F31+G31</f>
        <v>25890480</v>
      </c>
      <c r="I31" s="101">
        <f>H31-E31</f>
        <v>25890480</v>
      </c>
      <c r="J31" s="102">
        <f>IF(E31&gt;0,((I31/E31)*100),0)</f>
        <v>0</v>
      </c>
    </row>
    <row r="32" spans="1:10" s="103" customFormat="1" ht="21" customHeight="1">
      <c r="A32" s="104"/>
      <c r="B32" s="373" t="s">
        <v>70</v>
      </c>
      <c r="C32" s="373"/>
      <c r="D32" s="107"/>
      <c r="E32" s="109"/>
      <c r="F32" s="109"/>
      <c r="G32" s="110"/>
      <c r="H32" s="99">
        <f>F32+G32</f>
        <v>0</v>
      </c>
      <c r="I32" s="101">
        <f>H32-E32</f>
        <v>0</v>
      </c>
      <c r="J32" s="102">
        <f>IF(E32&gt;0,((I32/E32)*100),0)</f>
        <v>0</v>
      </c>
    </row>
    <row r="33" spans="1:10" s="103" customFormat="1" ht="21" customHeight="1">
      <c r="A33" s="104"/>
      <c r="B33" s="373" t="s">
        <v>71</v>
      </c>
      <c r="C33" s="373"/>
      <c r="D33" s="107"/>
      <c r="E33" s="109"/>
      <c r="F33" s="109"/>
      <c r="G33" s="110"/>
      <c r="H33" s="99">
        <f>F33+G33</f>
        <v>0</v>
      </c>
      <c r="I33" s="101">
        <f>H33-E33</f>
        <v>0</v>
      </c>
      <c r="J33" s="102">
        <f>IF(E33&gt;0,((I33/E33)*100),0)</f>
        <v>0</v>
      </c>
    </row>
    <row r="34" spans="1:10" s="103" customFormat="1" ht="21" customHeight="1">
      <c r="A34" s="104"/>
      <c r="B34" s="373" t="s">
        <v>72</v>
      </c>
      <c r="C34" s="373"/>
      <c r="D34" s="107"/>
      <c r="E34" s="109"/>
      <c r="F34" s="109"/>
      <c r="G34" s="110"/>
      <c r="H34" s="99">
        <f>F34+G34</f>
        <v>0</v>
      </c>
      <c r="I34" s="101">
        <f>H34-E34</f>
        <v>0</v>
      </c>
      <c r="J34" s="102">
        <f>IF(E34&gt;0,((I34/E34)*100),0)</f>
        <v>0</v>
      </c>
    </row>
    <row r="35" spans="1:10" s="103" customFormat="1" ht="21.75" customHeight="1">
      <c r="A35" s="104"/>
      <c r="B35" s="108"/>
      <c r="C35" s="108"/>
      <c r="D35" s="107"/>
      <c r="E35" s="99"/>
      <c r="F35" s="99"/>
      <c r="G35" s="100"/>
      <c r="H35" s="99"/>
      <c r="I35" s="101"/>
      <c r="J35" s="102"/>
    </row>
    <row r="36" spans="1:10" s="103" customFormat="1" ht="21.75" customHeight="1">
      <c r="A36" s="104"/>
      <c r="B36" s="108"/>
      <c r="C36" s="108"/>
      <c r="D36" s="107"/>
      <c r="E36" s="99"/>
      <c r="F36" s="99"/>
      <c r="G36" s="100"/>
      <c r="H36" s="99"/>
      <c r="I36" s="101"/>
      <c r="J36" s="102"/>
    </row>
    <row r="37" spans="1:10" s="103" customFormat="1" ht="21.75" customHeight="1">
      <c r="A37" s="104"/>
      <c r="B37" s="115"/>
      <c r="C37" s="111"/>
      <c r="D37" s="107"/>
      <c r="E37" s="116"/>
      <c r="F37" s="99"/>
      <c r="G37" s="117"/>
      <c r="H37" s="99"/>
      <c r="I37" s="101"/>
      <c r="J37" s="102"/>
    </row>
    <row r="38" spans="1:10" s="103" customFormat="1" ht="21.75" customHeight="1">
      <c r="A38" s="370" t="s">
        <v>73</v>
      </c>
      <c r="B38" s="371"/>
      <c r="C38" s="371"/>
      <c r="D38" s="98"/>
      <c r="E38" s="99">
        <f>E23-E29</f>
        <v>0</v>
      </c>
      <c r="F38" s="99">
        <f>F23-F29</f>
        <v>0</v>
      </c>
      <c r="G38" s="100">
        <f>G23-G29</f>
        <v>0</v>
      </c>
      <c r="H38" s="99">
        <f>H23-H29</f>
        <v>0</v>
      </c>
      <c r="I38" s="101">
        <f>H38-E38</f>
        <v>0</v>
      </c>
      <c r="J38" s="102">
        <f>IF(E38&gt;0,((I38/E38)*100),0)</f>
        <v>0</v>
      </c>
    </row>
    <row r="39" spans="1:10" s="103" customFormat="1" ht="21" customHeight="1" thickBot="1">
      <c r="A39" s="120"/>
      <c r="B39" s="120"/>
      <c r="C39" s="121"/>
      <c r="D39" s="122"/>
      <c r="E39" s="123"/>
      <c r="F39" s="123"/>
      <c r="G39" s="124"/>
      <c r="H39" s="123"/>
      <c r="I39" s="125"/>
      <c r="J39" s="126"/>
    </row>
    <row r="40" spans="1:4" s="103" customFormat="1" ht="16.5">
      <c r="A40" s="104"/>
      <c r="B40" s="127"/>
      <c r="C40" s="128"/>
      <c r="D40" s="129"/>
    </row>
    <row r="41" spans="1:4" s="134" customFormat="1" ht="16.5">
      <c r="A41" s="130"/>
      <c r="B41" s="131"/>
      <c r="C41" s="132"/>
      <c r="D41" s="133"/>
    </row>
    <row r="42" spans="1:4" s="134" customFormat="1" ht="15.75">
      <c r="A42" s="131"/>
      <c r="B42" s="131"/>
      <c r="C42" s="135"/>
      <c r="D42" s="136"/>
    </row>
    <row r="43" spans="1:4" s="134" customFormat="1" ht="15.75">
      <c r="A43" s="131"/>
      <c r="B43" s="131"/>
      <c r="C43" s="135"/>
      <c r="D43" s="136"/>
    </row>
    <row r="44" spans="1:4" s="134" customFormat="1" ht="15.75">
      <c r="A44" s="131"/>
      <c r="B44" s="131"/>
      <c r="C44" s="135"/>
      <c r="D44" s="136"/>
    </row>
    <row r="45" spans="1:4" s="134" customFormat="1" ht="15.75">
      <c r="A45" s="131"/>
      <c r="B45" s="131"/>
      <c r="C45" s="135"/>
      <c r="D45" s="136"/>
    </row>
    <row r="46" spans="1:4" s="134" customFormat="1" ht="15.75">
      <c r="A46" s="131"/>
      <c r="B46" s="131"/>
      <c r="C46" s="135"/>
      <c r="D46" s="136"/>
    </row>
  </sheetData>
  <mergeCells count="25">
    <mergeCell ref="B27:C27"/>
    <mergeCell ref="B34:C34"/>
    <mergeCell ref="B32:C32"/>
    <mergeCell ref="B33:C33"/>
    <mergeCell ref="B31:C31"/>
    <mergeCell ref="A2:J2"/>
    <mergeCell ref="B12:C12"/>
    <mergeCell ref="A3:J3"/>
    <mergeCell ref="A5:C5"/>
    <mergeCell ref="B16:C16"/>
    <mergeCell ref="B11:C11"/>
    <mergeCell ref="B15:C15"/>
    <mergeCell ref="B26:C26"/>
    <mergeCell ref="A23:C23"/>
    <mergeCell ref="B25:C25"/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190" customWidth="1"/>
    <col min="2" max="2" width="3.50390625" style="190" customWidth="1"/>
    <col min="3" max="3" width="27.50390625" style="191" customWidth="1"/>
    <col min="4" max="4" width="0.6171875" style="192" customWidth="1"/>
    <col min="5" max="7" width="16.625" style="193" customWidth="1"/>
    <col min="8" max="8" width="9.75390625" style="193" customWidth="1"/>
    <col min="9" max="16384" width="8.75390625" style="193" customWidth="1"/>
  </cols>
  <sheetData>
    <row r="1" spans="1:8" s="144" customFormat="1" ht="18" customHeight="1">
      <c r="A1" s="141"/>
      <c r="B1" s="142"/>
      <c r="C1" s="143"/>
      <c r="D1" s="142"/>
      <c r="E1" s="142"/>
      <c r="F1" s="142"/>
      <c r="G1" s="142"/>
      <c r="H1" s="142"/>
    </row>
    <row r="2" spans="1:8" s="144" customFormat="1" ht="36" customHeight="1">
      <c r="A2" s="170" t="s">
        <v>114</v>
      </c>
      <c r="B2" s="170"/>
      <c r="C2" s="170"/>
      <c r="D2" s="170"/>
      <c r="E2" s="170"/>
      <c r="F2" s="170"/>
      <c r="G2" s="170"/>
      <c r="H2" s="170"/>
    </row>
    <row r="3" spans="1:8" s="145" customFormat="1" ht="18" customHeight="1">
      <c r="A3" s="118" t="s">
        <v>115</v>
      </c>
      <c r="B3" s="118"/>
      <c r="C3" s="118"/>
      <c r="D3" s="118"/>
      <c r="E3" s="118"/>
      <c r="F3" s="118"/>
      <c r="G3" s="118"/>
      <c r="H3" s="118"/>
    </row>
    <row r="4" spans="1:8" s="144" customFormat="1" ht="31.5" customHeight="1" thickBot="1">
      <c r="A4" s="146" t="s">
        <v>116</v>
      </c>
      <c r="B4" s="147"/>
      <c r="C4" s="147"/>
      <c r="D4" s="147"/>
      <c r="E4" s="147"/>
      <c r="F4" s="147"/>
      <c r="G4" s="147"/>
      <c r="H4" s="148" t="s">
        <v>1</v>
      </c>
    </row>
    <row r="5" spans="1:8" s="144" customFormat="1" ht="33" customHeight="1">
      <c r="A5" s="289" t="s">
        <v>117</v>
      </c>
      <c r="B5" s="289"/>
      <c r="C5" s="289"/>
      <c r="D5" s="149"/>
      <c r="E5" s="85" t="s">
        <v>2</v>
      </c>
      <c r="F5" s="85" t="s">
        <v>81</v>
      </c>
      <c r="G5" s="150" t="s">
        <v>82</v>
      </c>
      <c r="H5" s="151"/>
    </row>
    <row r="6" spans="1:8" s="144" customFormat="1" ht="21.75" customHeight="1">
      <c r="A6" s="260"/>
      <c r="B6" s="260"/>
      <c r="C6" s="260"/>
      <c r="D6" s="152"/>
      <c r="E6" s="86"/>
      <c r="F6" s="86"/>
      <c r="G6" s="153" t="s">
        <v>83</v>
      </c>
      <c r="H6" s="154" t="s">
        <v>3</v>
      </c>
    </row>
    <row r="7" spans="1:8" s="144" customFormat="1" ht="25.5" customHeight="1">
      <c r="A7" s="119" t="s">
        <v>84</v>
      </c>
      <c r="B7" s="84"/>
      <c r="C7" s="84"/>
      <c r="D7" s="155"/>
      <c r="E7" s="156"/>
      <c r="F7" s="156"/>
      <c r="G7" s="157"/>
      <c r="H7" s="158"/>
    </row>
    <row r="8" spans="1:8" s="144" customFormat="1" ht="10.5" customHeight="1">
      <c r="A8" s="159"/>
      <c r="B8" s="160"/>
      <c r="C8" s="161"/>
      <c r="D8" s="162"/>
      <c r="E8" s="156"/>
      <c r="F8" s="156"/>
      <c r="G8" s="157"/>
      <c r="H8" s="158"/>
    </row>
    <row r="9" spans="1:8" s="144" customFormat="1" ht="15" customHeight="1">
      <c r="A9" s="159"/>
      <c r="B9" s="378" t="s">
        <v>85</v>
      </c>
      <c r="C9" s="199"/>
      <c r="D9" s="165"/>
      <c r="E9" s="166">
        <v>3000</v>
      </c>
      <c r="F9" s="166">
        <v>-25890480</v>
      </c>
      <c r="G9" s="157">
        <f>F9-E9</f>
        <v>-25893480</v>
      </c>
      <c r="H9" s="158">
        <f>IF(E9=0,0,((G9/E9)*100))</f>
        <v>-863116</v>
      </c>
    </row>
    <row r="10" spans="1:8" s="144" customFormat="1" ht="15" customHeight="1">
      <c r="A10" s="159"/>
      <c r="B10" s="378" t="s">
        <v>86</v>
      </c>
      <c r="C10" s="199"/>
      <c r="D10" s="162"/>
      <c r="E10" s="166">
        <v>-40000000</v>
      </c>
      <c r="F10" s="166">
        <v>27533977</v>
      </c>
      <c r="G10" s="157">
        <f>F10-E10</f>
        <v>67533977</v>
      </c>
      <c r="H10" s="158">
        <f>IF(E10=0,0,((G10/E10)*100))</f>
        <v>-168.83494249999998</v>
      </c>
    </row>
    <row r="11" spans="1:8" s="144" customFormat="1" ht="10.5" customHeight="1">
      <c r="A11" s="159"/>
      <c r="B11" s="163"/>
      <c r="C11" s="164"/>
      <c r="D11" s="162"/>
      <c r="E11" s="156"/>
      <c r="F11" s="156"/>
      <c r="G11" s="157"/>
      <c r="H11" s="158"/>
    </row>
    <row r="12" spans="1:8" s="144" customFormat="1" ht="15" customHeight="1">
      <c r="A12" s="200" t="s">
        <v>87</v>
      </c>
      <c r="B12" s="169"/>
      <c r="C12" s="169"/>
      <c r="D12" s="162"/>
      <c r="E12" s="156">
        <f>SUM(E9:E10)</f>
        <v>-39997000</v>
      </c>
      <c r="F12" s="156">
        <f>SUM(F9:F10)</f>
        <v>1643497</v>
      </c>
      <c r="G12" s="157">
        <f>F12-E12</f>
        <v>41640497</v>
      </c>
      <c r="H12" s="158">
        <f>IF(E12=0,0,((G12/E12)*100))</f>
        <v>-104.10905067880091</v>
      </c>
    </row>
    <row r="13" spans="1:8" s="144" customFormat="1" ht="10.5" customHeight="1">
      <c r="A13" s="159"/>
      <c r="B13" s="163"/>
      <c r="C13" s="164"/>
      <c r="D13" s="165"/>
      <c r="E13" s="156"/>
      <c r="F13" s="156"/>
      <c r="G13" s="157"/>
      <c r="H13" s="158"/>
    </row>
    <row r="14" spans="1:8" s="144" customFormat="1" ht="15" customHeight="1">
      <c r="A14" s="380" t="s">
        <v>118</v>
      </c>
      <c r="B14" s="381" t="s">
        <v>119</v>
      </c>
      <c r="C14" s="382"/>
      <c r="D14" s="162"/>
      <c r="E14" s="156"/>
      <c r="F14" s="156"/>
      <c r="G14" s="157"/>
      <c r="H14" s="158"/>
    </row>
    <row r="15" spans="1:8" s="144" customFormat="1" ht="10.5" customHeight="1">
      <c r="A15" s="167"/>
      <c r="B15" s="168"/>
      <c r="C15" s="171"/>
      <c r="D15" s="162"/>
      <c r="E15" s="156"/>
      <c r="F15" s="156"/>
      <c r="G15" s="157"/>
      <c r="H15" s="158"/>
    </row>
    <row r="16" spans="1:8" s="144" customFormat="1" ht="15" customHeight="1">
      <c r="A16" s="167"/>
      <c r="B16" s="378" t="s">
        <v>88</v>
      </c>
      <c r="C16" s="199"/>
      <c r="D16" s="165"/>
      <c r="E16" s="166"/>
      <c r="F16" s="166"/>
      <c r="G16" s="157">
        <f aca="true" t="shared" si="0" ref="G16:G25">F16-E16</f>
        <v>0</v>
      </c>
      <c r="H16" s="158">
        <f aca="true" t="shared" si="1" ref="H16:H25">IF(E16=0,0,((G16/E16)*100))</f>
        <v>0</v>
      </c>
    </row>
    <row r="17" spans="1:8" s="144" customFormat="1" ht="15" customHeight="1">
      <c r="A17" s="167"/>
      <c r="B17" s="378" t="s">
        <v>89</v>
      </c>
      <c r="C17" s="199"/>
      <c r="D17" s="162"/>
      <c r="E17" s="166">
        <v>280000000</v>
      </c>
      <c r="F17" s="166">
        <v>148971900</v>
      </c>
      <c r="G17" s="157">
        <f t="shared" si="0"/>
        <v>-131028100</v>
      </c>
      <c r="H17" s="158">
        <f t="shared" si="1"/>
        <v>-46.795750000000005</v>
      </c>
    </row>
    <row r="18" spans="1:8" s="144" customFormat="1" ht="15" customHeight="1">
      <c r="A18" s="167"/>
      <c r="B18" s="378" t="s">
        <v>90</v>
      </c>
      <c r="C18" s="199"/>
      <c r="D18" s="162"/>
      <c r="E18" s="166"/>
      <c r="F18" s="166"/>
      <c r="G18" s="157">
        <f t="shared" si="0"/>
        <v>0</v>
      </c>
      <c r="H18" s="158">
        <f t="shared" si="1"/>
        <v>0</v>
      </c>
    </row>
    <row r="19" spans="1:8" s="144" customFormat="1" ht="15" customHeight="1">
      <c r="A19" s="167"/>
      <c r="B19" s="378" t="s">
        <v>91</v>
      </c>
      <c r="C19" s="199"/>
      <c r="D19" s="172"/>
      <c r="E19" s="166"/>
      <c r="F19" s="166"/>
      <c r="G19" s="157">
        <f t="shared" si="0"/>
        <v>0</v>
      </c>
      <c r="H19" s="158">
        <f t="shared" si="1"/>
        <v>0</v>
      </c>
    </row>
    <row r="20" spans="1:8" s="144" customFormat="1" ht="15" customHeight="1">
      <c r="A20" s="167"/>
      <c r="B20" s="378" t="s">
        <v>92</v>
      </c>
      <c r="C20" s="199"/>
      <c r="D20" s="173"/>
      <c r="E20" s="166"/>
      <c r="F20" s="166"/>
      <c r="G20" s="157">
        <f t="shared" si="0"/>
        <v>0</v>
      </c>
      <c r="H20" s="158">
        <f t="shared" si="1"/>
        <v>0</v>
      </c>
    </row>
    <row r="21" spans="1:8" s="144" customFormat="1" ht="15" customHeight="1">
      <c r="A21" s="167"/>
      <c r="B21" s="378" t="s">
        <v>93</v>
      </c>
      <c r="C21" s="199"/>
      <c r="D21" s="173"/>
      <c r="E21" s="166"/>
      <c r="F21" s="166"/>
      <c r="G21" s="157">
        <f t="shared" si="0"/>
        <v>0</v>
      </c>
      <c r="H21" s="158">
        <f t="shared" si="1"/>
        <v>0</v>
      </c>
    </row>
    <row r="22" spans="1:8" s="144" customFormat="1" ht="15" customHeight="1">
      <c r="A22" s="159"/>
      <c r="B22" s="378" t="s">
        <v>94</v>
      </c>
      <c r="C22" s="379" t="s">
        <v>71</v>
      </c>
      <c r="D22" s="172"/>
      <c r="E22" s="166">
        <v>-600000000</v>
      </c>
      <c r="F22" s="166">
        <v>-1320060000</v>
      </c>
      <c r="G22" s="157">
        <f t="shared" si="0"/>
        <v>-720060000</v>
      </c>
      <c r="H22" s="158">
        <f t="shared" si="1"/>
        <v>120.00999999999999</v>
      </c>
    </row>
    <row r="23" spans="1:8" s="144" customFormat="1" ht="15" customHeight="1">
      <c r="A23" s="159"/>
      <c r="B23" s="378" t="s">
        <v>95</v>
      </c>
      <c r="C23" s="379"/>
      <c r="D23" s="162"/>
      <c r="E23" s="166"/>
      <c r="F23" s="166"/>
      <c r="G23" s="157">
        <f t="shared" si="0"/>
        <v>0</v>
      </c>
      <c r="H23" s="158">
        <f t="shared" si="1"/>
        <v>0</v>
      </c>
    </row>
    <row r="24" spans="1:8" s="144" customFormat="1" ht="15" customHeight="1">
      <c r="A24" s="159"/>
      <c r="B24" s="378" t="s">
        <v>96</v>
      </c>
      <c r="C24" s="379" t="s">
        <v>72</v>
      </c>
      <c r="D24" s="162"/>
      <c r="E24" s="166"/>
      <c r="F24" s="166"/>
      <c r="G24" s="157">
        <f t="shared" si="0"/>
        <v>0</v>
      </c>
      <c r="H24" s="158">
        <f t="shared" si="1"/>
        <v>0</v>
      </c>
    </row>
    <row r="25" spans="1:8" s="144" customFormat="1" ht="15" customHeight="1">
      <c r="A25" s="159"/>
      <c r="B25" s="378" t="s">
        <v>97</v>
      </c>
      <c r="C25" s="379" t="s">
        <v>72</v>
      </c>
      <c r="D25" s="162"/>
      <c r="E25" s="166"/>
      <c r="F25" s="166"/>
      <c r="G25" s="157">
        <f t="shared" si="0"/>
        <v>0</v>
      </c>
      <c r="H25" s="158">
        <f t="shared" si="1"/>
        <v>0</v>
      </c>
    </row>
    <row r="26" spans="1:8" s="144" customFormat="1" ht="10.5" customHeight="1">
      <c r="A26" s="159"/>
      <c r="B26" s="163"/>
      <c r="C26" s="174"/>
      <c r="D26" s="165"/>
      <c r="E26" s="156"/>
      <c r="F26" s="156"/>
      <c r="G26" s="157"/>
      <c r="H26" s="158"/>
    </row>
    <row r="27" spans="1:8" s="144" customFormat="1" ht="15" customHeight="1">
      <c r="A27" s="200" t="s">
        <v>98</v>
      </c>
      <c r="B27" s="169"/>
      <c r="C27" s="169"/>
      <c r="D27" s="162"/>
      <c r="E27" s="156">
        <f>SUM(E16:E25)</f>
        <v>-320000000</v>
      </c>
      <c r="F27" s="156">
        <f>SUM(F16:F25)</f>
        <v>-1171088100</v>
      </c>
      <c r="G27" s="157">
        <f>F27-E27</f>
        <v>-851088100</v>
      </c>
      <c r="H27" s="158">
        <f>IF(E27=0,0,((G27/E27)*100))</f>
        <v>265.96503125000004</v>
      </c>
    </row>
    <row r="28" spans="1:8" s="144" customFormat="1" ht="10.5" customHeight="1">
      <c r="A28" s="159"/>
      <c r="B28" s="163"/>
      <c r="C28" s="174"/>
      <c r="D28" s="162"/>
      <c r="E28" s="156"/>
      <c r="F28" s="156"/>
      <c r="G28" s="157"/>
      <c r="H28" s="158"/>
    </row>
    <row r="29" spans="1:8" s="144" customFormat="1" ht="15" customHeight="1">
      <c r="A29" s="380" t="s">
        <v>99</v>
      </c>
      <c r="B29" s="381" t="s">
        <v>120</v>
      </c>
      <c r="C29" s="382"/>
      <c r="D29" s="165"/>
      <c r="E29" s="156"/>
      <c r="F29" s="156"/>
      <c r="G29" s="157"/>
      <c r="H29" s="158"/>
    </row>
    <row r="30" spans="1:8" s="144" customFormat="1" ht="10.5" customHeight="1">
      <c r="A30" s="175"/>
      <c r="B30" s="168"/>
      <c r="C30" s="171"/>
      <c r="D30" s="162"/>
      <c r="E30" s="156"/>
      <c r="F30" s="156"/>
      <c r="G30" s="157"/>
      <c r="H30" s="158"/>
    </row>
    <row r="31" spans="1:8" s="144" customFormat="1" ht="15" customHeight="1">
      <c r="A31" s="159"/>
      <c r="B31" s="378" t="s">
        <v>100</v>
      </c>
      <c r="C31" s="379" t="s">
        <v>101</v>
      </c>
      <c r="D31" s="165"/>
      <c r="E31" s="166"/>
      <c r="F31" s="166"/>
      <c r="G31" s="157">
        <f aca="true" t="shared" si="2" ref="G31:G39">F31-E31</f>
        <v>0</v>
      </c>
      <c r="H31" s="158">
        <f aca="true" t="shared" si="3" ref="H31:H39">IF(E31=0,0,((G31/E31)*100))</f>
        <v>0</v>
      </c>
    </row>
    <row r="32" spans="1:8" s="144" customFormat="1" ht="15" customHeight="1">
      <c r="A32" s="159"/>
      <c r="B32" s="378" t="s">
        <v>102</v>
      </c>
      <c r="C32" s="379"/>
      <c r="D32" s="165"/>
      <c r="E32" s="166"/>
      <c r="F32" s="166"/>
      <c r="G32" s="157">
        <f t="shared" si="2"/>
        <v>0</v>
      </c>
      <c r="H32" s="158">
        <f t="shared" si="3"/>
        <v>0</v>
      </c>
    </row>
    <row r="33" spans="1:8" s="144" customFormat="1" ht="15" customHeight="1">
      <c r="A33" s="159"/>
      <c r="B33" s="378" t="s">
        <v>103</v>
      </c>
      <c r="C33" s="379"/>
      <c r="D33" s="162"/>
      <c r="E33" s="166"/>
      <c r="F33" s="166"/>
      <c r="G33" s="157">
        <f t="shared" si="2"/>
        <v>0</v>
      </c>
      <c r="H33" s="158">
        <f t="shared" si="3"/>
        <v>0</v>
      </c>
    </row>
    <row r="34" spans="1:8" s="144" customFormat="1" ht="15" customHeight="1">
      <c r="A34" s="159"/>
      <c r="B34" s="378" t="s">
        <v>104</v>
      </c>
      <c r="C34" s="379"/>
      <c r="D34" s="162"/>
      <c r="E34" s="166"/>
      <c r="F34" s="166"/>
      <c r="G34" s="157">
        <f t="shared" si="2"/>
        <v>0</v>
      </c>
      <c r="H34" s="158">
        <f t="shared" si="3"/>
        <v>0</v>
      </c>
    </row>
    <row r="35" spans="1:8" s="144" customFormat="1" ht="15" customHeight="1">
      <c r="A35" s="159"/>
      <c r="B35" s="378" t="s">
        <v>105</v>
      </c>
      <c r="C35" s="379"/>
      <c r="D35" s="162"/>
      <c r="E35" s="166"/>
      <c r="F35" s="166"/>
      <c r="G35" s="157">
        <f t="shared" si="2"/>
        <v>0</v>
      </c>
      <c r="H35" s="158">
        <f t="shared" si="3"/>
        <v>0</v>
      </c>
    </row>
    <row r="36" spans="1:8" s="144" customFormat="1" ht="15" customHeight="1">
      <c r="A36" s="159"/>
      <c r="B36" s="378" t="s">
        <v>106</v>
      </c>
      <c r="C36" s="379"/>
      <c r="D36" s="162"/>
      <c r="E36" s="166"/>
      <c r="F36" s="166"/>
      <c r="G36" s="157">
        <f t="shared" si="2"/>
        <v>0</v>
      </c>
      <c r="H36" s="158">
        <f t="shared" si="3"/>
        <v>0</v>
      </c>
    </row>
    <row r="37" spans="1:8" s="144" customFormat="1" ht="15" customHeight="1">
      <c r="A37" s="159"/>
      <c r="B37" s="378" t="s">
        <v>107</v>
      </c>
      <c r="C37" s="379" t="s">
        <v>108</v>
      </c>
      <c r="D37" s="162"/>
      <c r="E37" s="166"/>
      <c r="F37" s="166"/>
      <c r="G37" s="157">
        <f t="shared" si="2"/>
        <v>0</v>
      </c>
      <c r="H37" s="158">
        <f t="shared" si="3"/>
        <v>0</v>
      </c>
    </row>
    <row r="38" spans="1:8" s="144" customFormat="1" ht="15" customHeight="1">
      <c r="A38" s="159"/>
      <c r="B38" s="378" t="s">
        <v>109</v>
      </c>
      <c r="C38" s="379" t="s">
        <v>110</v>
      </c>
      <c r="D38" s="162"/>
      <c r="E38" s="166"/>
      <c r="F38" s="166"/>
      <c r="G38" s="157">
        <f t="shared" si="2"/>
        <v>0</v>
      </c>
      <c r="H38" s="158">
        <f t="shared" si="3"/>
        <v>0</v>
      </c>
    </row>
    <row r="39" spans="1:8" s="144" customFormat="1" ht="15" customHeight="1">
      <c r="A39" s="159"/>
      <c r="B39" s="378" t="s">
        <v>111</v>
      </c>
      <c r="C39" s="379" t="s">
        <v>110</v>
      </c>
      <c r="D39" s="162"/>
      <c r="E39" s="166"/>
      <c r="F39" s="166"/>
      <c r="G39" s="157">
        <f t="shared" si="2"/>
        <v>0</v>
      </c>
      <c r="H39" s="158">
        <f t="shared" si="3"/>
        <v>0</v>
      </c>
    </row>
    <row r="40" spans="1:8" s="144" customFormat="1" ht="10.5" customHeight="1">
      <c r="A40" s="159"/>
      <c r="B40" s="163"/>
      <c r="C40" s="174"/>
      <c r="D40" s="165"/>
      <c r="E40" s="156"/>
      <c r="F40" s="156"/>
      <c r="G40" s="157"/>
      <c r="H40" s="158"/>
    </row>
    <row r="41" spans="1:8" s="144" customFormat="1" ht="15" customHeight="1">
      <c r="A41" s="200" t="s">
        <v>112</v>
      </c>
      <c r="B41" s="169"/>
      <c r="C41" s="169"/>
      <c r="D41" s="162"/>
      <c r="E41" s="156">
        <f>SUM(E31:E39)</f>
        <v>0</v>
      </c>
      <c r="F41" s="156">
        <f>SUM(F31:F39)</f>
        <v>0</v>
      </c>
      <c r="G41" s="157">
        <f>F41-E41</f>
        <v>0</v>
      </c>
      <c r="H41" s="158">
        <f>IF(E41=0,0,((G41/E41)*100))</f>
        <v>0</v>
      </c>
    </row>
    <row r="42" spans="1:8" s="144" customFormat="1" ht="10.5" customHeight="1">
      <c r="A42" s="175"/>
      <c r="B42" s="176"/>
      <c r="C42" s="176"/>
      <c r="D42" s="165"/>
      <c r="E42" s="156"/>
      <c r="F42" s="156"/>
      <c r="G42" s="157"/>
      <c r="H42" s="158"/>
    </row>
    <row r="43" spans="1:8" s="144" customFormat="1" ht="15" customHeight="1">
      <c r="A43" s="383" t="s">
        <v>121</v>
      </c>
      <c r="B43" s="384" t="s">
        <v>122</v>
      </c>
      <c r="C43" s="352"/>
      <c r="D43" s="162"/>
      <c r="E43" s="166"/>
      <c r="F43" s="166"/>
      <c r="G43" s="157">
        <f>F43-E43</f>
        <v>0</v>
      </c>
      <c r="H43" s="158">
        <f>IF(E43=0,0,((G43/E43)*100))</f>
        <v>0</v>
      </c>
    </row>
    <row r="44" spans="1:8" s="144" customFormat="1" ht="10.5" customHeight="1">
      <c r="A44" s="177"/>
      <c r="B44" s="178"/>
      <c r="C44" s="179"/>
      <c r="D44" s="162"/>
      <c r="E44" s="156"/>
      <c r="F44" s="156"/>
      <c r="G44" s="157"/>
      <c r="H44" s="158"/>
    </row>
    <row r="45" spans="1:8" s="144" customFormat="1" ht="15" customHeight="1">
      <c r="A45" s="383" t="s">
        <v>113</v>
      </c>
      <c r="B45" s="384" t="s">
        <v>122</v>
      </c>
      <c r="C45" s="352"/>
      <c r="D45" s="162"/>
      <c r="E45" s="156">
        <f>E12+E27+E41+E43</f>
        <v>-359997000</v>
      </c>
      <c r="F45" s="156">
        <f>F12+F27+F41+F43</f>
        <v>-1169444603</v>
      </c>
      <c r="G45" s="157">
        <f>F45-E45</f>
        <v>-809447603</v>
      </c>
      <c r="H45" s="158">
        <f>IF(E45=0,0,((G45/E45)*100))</f>
        <v>224.8484301258066</v>
      </c>
    </row>
    <row r="46" spans="1:8" s="144" customFormat="1" ht="10.5" customHeight="1">
      <c r="A46" s="159"/>
      <c r="B46" s="180"/>
      <c r="C46" s="181"/>
      <c r="D46" s="162"/>
      <c r="E46" s="156"/>
      <c r="F46" s="156"/>
      <c r="G46" s="157"/>
      <c r="H46" s="158"/>
    </row>
    <row r="47" spans="1:8" s="144" customFormat="1" ht="15" customHeight="1">
      <c r="A47" s="383" t="s">
        <v>123</v>
      </c>
      <c r="B47" s="384" t="s">
        <v>124</v>
      </c>
      <c r="C47" s="352"/>
      <c r="D47" s="162"/>
      <c r="E47" s="166">
        <v>1012394000</v>
      </c>
      <c r="F47" s="166">
        <v>1395581523.67</v>
      </c>
      <c r="G47" s="157">
        <f>F47-E47</f>
        <v>383187523.6700001</v>
      </c>
      <c r="H47" s="158">
        <f>IF(E47=0,0,((G47/E47)*100))</f>
        <v>37.84964388074209</v>
      </c>
    </row>
    <row r="48" spans="1:8" s="144" customFormat="1" ht="10.5" customHeight="1">
      <c r="A48" s="159"/>
      <c r="B48" s="180"/>
      <c r="C48" s="181"/>
      <c r="D48" s="162"/>
      <c r="E48" s="156"/>
      <c r="F48" s="156"/>
      <c r="G48" s="157"/>
      <c r="H48" s="158"/>
    </row>
    <row r="49" spans="1:8" s="144" customFormat="1" ht="18" customHeight="1">
      <c r="A49" s="383" t="s">
        <v>125</v>
      </c>
      <c r="B49" s="384" t="s">
        <v>126</v>
      </c>
      <c r="C49" s="352"/>
      <c r="D49" s="165"/>
      <c r="E49" s="166">
        <f>E45+E47</f>
        <v>652397000</v>
      </c>
      <c r="F49" s="166">
        <f>F45+F47</f>
        <v>226136920.67000008</v>
      </c>
      <c r="G49" s="157">
        <f>F49-E49</f>
        <v>-426260079.3299999</v>
      </c>
      <c r="H49" s="158">
        <f>IF(E49=0,0,((G49/E49)*100))</f>
        <v>-65.3375290398331</v>
      </c>
    </row>
    <row r="50" spans="1:8" s="144" customFormat="1" ht="10.5" customHeight="1" thickBot="1">
      <c r="A50" s="182"/>
      <c r="B50" s="183"/>
      <c r="C50" s="184"/>
      <c r="D50" s="185"/>
      <c r="E50" s="186"/>
      <c r="F50" s="186"/>
      <c r="G50" s="187"/>
      <c r="H50" s="188"/>
    </row>
    <row r="51" spans="1:9" s="144" customFormat="1" ht="12" customHeight="1">
      <c r="A51" s="196" t="s">
        <v>127</v>
      </c>
      <c r="B51" s="197"/>
      <c r="C51" s="197"/>
      <c r="D51" s="197"/>
      <c r="E51" s="197"/>
      <c r="F51" s="197"/>
      <c r="G51" s="197"/>
      <c r="H51" s="197"/>
      <c r="I51" s="189"/>
    </row>
    <row r="52" spans="1:9" s="144" customFormat="1" ht="25.5" customHeight="1">
      <c r="A52" s="198"/>
      <c r="B52" s="198"/>
      <c r="C52" s="198"/>
      <c r="D52" s="198"/>
      <c r="E52" s="198"/>
      <c r="F52" s="198"/>
      <c r="G52" s="198"/>
      <c r="H52" s="198"/>
      <c r="I52" s="189"/>
    </row>
  </sheetData>
  <mergeCells count="37">
    <mergeCell ref="A47:C47"/>
    <mergeCell ref="A49:C49"/>
    <mergeCell ref="B9:C9"/>
    <mergeCell ref="B10:C10"/>
    <mergeCell ref="B23:C23"/>
    <mergeCell ref="B25:C25"/>
    <mergeCell ref="B24:C24"/>
    <mergeCell ref="A27:C27"/>
    <mergeCell ref="B18:C18"/>
    <mergeCell ref="B19:C19"/>
    <mergeCell ref="A2:H2"/>
    <mergeCell ref="A3:H3"/>
    <mergeCell ref="A7:C7"/>
    <mergeCell ref="B22:C22"/>
    <mergeCell ref="A12:C12"/>
    <mergeCell ref="A14:C14"/>
    <mergeCell ref="B16:C16"/>
    <mergeCell ref="B17:C17"/>
    <mergeCell ref="E5:E6"/>
    <mergeCell ref="F5:F6"/>
    <mergeCell ref="A5:C6"/>
    <mergeCell ref="A51:H52"/>
    <mergeCell ref="B20:C20"/>
    <mergeCell ref="B21:C21"/>
    <mergeCell ref="B39:C39"/>
    <mergeCell ref="A41:C41"/>
    <mergeCell ref="B31:C31"/>
    <mergeCell ref="B32:C32"/>
    <mergeCell ref="A45:C45"/>
    <mergeCell ref="B35:C35"/>
    <mergeCell ref="B34:C34"/>
    <mergeCell ref="B33:C33"/>
    <mergeCell ref="A29:C29"/>
    <mergeCell ref="A43:C43"/>
    <mergeCell ref="B36:C36"/>
    <mergeCell ref="B37:C37"/>
    <mergeCell ref="B38:C38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49" customWidth="1"/>
    <col min="2" max="2" width="2.375" style="350" customWidth="1"/>
    <col min="3" max="3" width="11.625" style="351" customWidth="1"/>
    <col min="4" max="4" width="0.37109375" style="351" customWidth="1"/>
    <col min="5" max="5" width="17.625" style="353" customWidth="1"/>
    <col min="6" max="6" width="6.625" style="353" customWidth="1"/>
    <col min="7" max="7" width="17.625" style="354" customWidth="1"/>
    <col min="8" max="8" width="6.625" style="353" customWidth="1"/>
    <col min="9" max="9" width="17.625" style="355" customWidth="1"/>
    <col min="10" max="10" width="8.50390625" style="356" customWidth="1"/>
    <col min="11" max="11" width="4.125" style="357" hidden="1" customWidth="1"/>
    <col min="12" max="12" width="2.375" style="358" hidden="1" customWidth="1"/>
    <col min="13" max="13" width="17.625" style="359" hidden="1" customWidth="1"/>
    <col min="14" max="14" width="1.37890625" style="359" hidden="1" customWidth="1"/>
    <col min="15" max="15" width="9.00390625" style="360" hidden="1" customWidth="1"/>
    <col min="16" max="16384" width="9.00390625" style="356" customWidth="1"/>
  </cols>
  <sheetData>
    <row r="1" spans="1:15" s="195" customFormat="1" ht="12" customHeight="1">
      <c r="A1" s="194"/>
      <c r="D1" s="201"/>
      <c r="E1" s="202"/>
      <c r="F1" s="202"/>
      <c r="G1" s="202"/>
      <c r="H1" s="202"/>
      <c r="I1" s="203"/>
      <c r="J1" s="204"/>
      <c r="K1" s="205">
        <v>0</v>
      </c>
      <c r="L1" s="206"/>
      <c r="M1" s="206"/>
      <c r="N1" s="207"/>
      <c r="O1" s="208"/>
    </row>
    <row r="2" spans="1:15" s="211" customFormat="1" ht="36" customHeight="1">
      <c r="A2" s="388" t="s">
        <v>230</v>
      </c>
      <c r="B2" s="388"/>
      <c r="C2" s="388"/>
      <c r="D2" s="388"/>
      <c r="E2" s="388"/>
      <c r="F2" s="388"/>
      <c r="G2" s="388"/>
      <c r="H2" s="388"/>
      <c r="I2" s="388"/>
      <c r="J2" s="388"/>
      <c r="K2" s="209"/>
      <c r="L2" s="209"/>
      <c r="M2" s="209"/>
      <c r="N2" s="209"/>
      <c r="O2" s="210"/>
    </row>
    <row r="3" spans="3:15" s="212" customFormat="1" ht="18" customHeight="1">
      <c r="C3" s="213"/>
      <c r="D3" s="214"/>
      <c r="E3" s="215"/>
      <c r="F3" s="215"/>
      <c r="G3" s="215"/>
      <c r="H3" s="215"/>
      <c r="I3" s="216"/>
      <c r="J3" s="217" t="s">
        <v>231</v>
      </c>
      <c r="K3" s="218"/>
      <c r="L3" s="218"/>
      <c r="M3" s="218"/>
      <c r="N3" s="218"/>
      <c r="O3" s="219"/>
    </row>
    <row r="4" spans="1:15" s="221" customFormat="1" ht="18.75" customHeight="1" thickBot="1">
      <c r="A4" s="220"/>
      <c r="B4" s="220"/>
      <c r="D4" s="222"/>
      <c r="E4" s="223"/>
      <c r="F4" s="223"/>
      <c r="G4" s="223"/>
      <c r="H4" s="223"/>
      <c r="I4" s="224"/>
      <c r="J4" s="225" t="s">
        <v>232</v>
      </c>
      <c r="K4" s="226"/>
      <c r="L4" s="226"/>
      <c r="M4" s="226"/>
      <c r="N4" s="226"/>
      <c r="O4" s="227"/>
    </row>
    <row r="5" spans="1:15" s="237" customFormat="1" ht="28.5" customHeight="1">
      <c r="A5" s="87" t="s">
        <v>233</v>
      </c>
      <c r="B5" s="87"/>
      <c r="C5" s="87"/>
      <c r="D5" s="228" t="s">
        <v>233</v>
      </c>
      <c r="E5" s="229" t="s">
        <v>128</v>
      </c>
      <c r="F5" s="230"/>
      <c r="G5" s="229" t="s">
        <v>129</v>
      </c>
      <c r="H5" s="230"/>
      <c r="I5" s="231" t="s">
        <v>130</v>
      </c>
      <c r="J5" s="232"/>
      <c r="K5" s="233"/>
      <c r="L5" s="234"/>
      <c r="M5" s="234"/>
      <c r="N5" s="235"/>
      <c r="O5" s="236"/>
    </row>
    <row r="6" spans="1:15" s="237" customFormat="1" ht="28.5" customHeight="1">
      <c r="A6" s="88"/>
      <c r="B6" s="88"/>
      <c r="C6" s="88"/>
      <c r="D6" s="238"/>
      <c r="E6" s="239" t="s">
        <v>131</v>
      </c>
      <c r="F6" s="240" t="s">
        <v>3</v>
      </c>
      <c r="G6" s="239" t="s">
        <v>131</v>
      </c>
      <c r="H6" s="240" t="s">
        <v>3</v>
      </c>
      <c r="I6" s="239" t="s">
        <v>131</v>
      </c>
      <c r="J6" s="241" t="s">
        <v>3</v>
      </c>
      <c r="K6" s="242"/>
      <c r="L6" s="243" t="s">
        <v>132</v>
      </c>
      <c r="M6" s="243"/>
      <c r="N6" s="244"/>
      <c r="O6" s="245" t="s">
        <v>133</v>
      </c>
    </row>
    <row r="7" spans="1:15" s="237" customFormat="1" ht="6.75" customHeight="1">
      <c r="A7" s="246"/>
      <c r="B7" s="247"/>
      <c r="C7" s="247"/>
      <c r="D7" s="248"/>
      <c r="E7" s="249"/>
      <c r="F7" s="250"/>
      <c r="G7" s="249"/>
      <c r="H7" s="250"/>
      <c r="I7" s="249"/>
      <c r="J7" s="251"/>
      <c r="K7" s="252"/>
      <c r="L7" s="253"/>
      <c r="M7" s="253"/>
      <c r="N7" s="254"/>
      <c r="O7" s="255"/>
    </row>
    <row r="8" spans="1:15" s="264" customFormat="1" ht="15" customHeight="1">
      <c r="A8" s="391" t="s">
        <v>134</v>
      </c>
      <c r="B8" s="392"/>
      <c r="C8" s="392"/>
      <c r="D8" s="256"/>
      <c r="E8" s="257">
        <f>SUM(E10,E18,E26,E37,E42,E45,E48)</f>
        <v>2795019200.67</v>
      </c>
      <c r="F8" s="257">
        <f>IF(E$8&gt;0,(E8/E$8)*100,0)</f>
        <v>100</v>
      </c>
      <c r="G8" s="257">
        <f>SUM(G10,G18,G26,G37,G42,G45,G48)</f>
        <v>2820909680.67</v>
      </c>
      <c r="H8" s="257">
        <f>IF(G$8&gt;0,(G8/G$8)*100,0)</f>
        <v>100</v>
      </c>
      <c r="I8" s="258">
        <f>E8-G8</f>
        <v>-25890480</v>
      </c>
      <c r="J8" s="259">
        <f>IF(G8=0,0,((I8/G8)*100))</f>
        <v>-0.9178060601305995</v>
      </c>
      <c r="K8" s="252"/>
      <c r="L8" s="253" t="s">
        <v>135</v>
      </c>
      <c r="M8" s="261"/>
      <c r="N8" s="262"/>
      <c r="O8" s="263">
        <v>41000</v>
      </c>
    </row>
    <row r="9" spans="1:15" s="264" customFormat="1" ht="8.25" customHeight="1">
      <c r="A9" s="246"/>
      <c r="B9" s="265"/>
      <c r="C9" s="266"/>
      <c r="D9" s="267"/>
      <c r="E9" s="257"/>
      <c r="F9" s="257"/>
      <c r="G9" s="257"/>
      <c r="H9" s="257"/>
      <c r="I9" s="258"/>
      <c r="J9" s="259"/>
      <c r="K9" s="252"/>
      <c r="L9" s="268"/>
      <c r="M9" s="269"/>
      <c r="N9" s="270"/>
      <c r="O9" s="263"/>
    </row>
    <row r="10" spans="1:15" s="271" customFormat="1" ht="13.5" customHeight="1">
      <c r="A10" s="265" t="s">
        <v>136</v>
      </c>
      <c r="C10" s="266"/>
      <c r="D10" s="272"/>
      <c r="E10" s="257">
        <f>SUM(E11:E16)</f>
        <v>226136920.67</v>
      </c>
      <c r="F10" s="257">
        <f aca="true" t="shared" si="0" ref="F10:F16">IF(E$8&gt;0,(E10/E$8)*100,0)</f>
        <v>8.090710812140117</v>
      </c>
      <c r="G10" s="257">
        <f>SUM(G11:G16)</f>
        <v>1423115500.67</v>
      </c>
      <c r="H10" s="257">
        <f aca="true" t="shared" si="1" ref="H10:H16">IF(G$8&gt;0,(G10/G$8)*100,0)</f>
        <v>50.44881480686021</v>
      </c>
      <c r="I10" s="258">
        <f aca="true" t="shared" si="2" ref="I10:I16">E10-G10</f>
        <v>-1196978580</v>
      </c>
      <c r="J10" s="259">
        <f aca="true" t="shared" si="3" ref="J10:J16">IF(G10=0,0,((I10/G10)*100))</f>
        <v>-84.10972822911877</v>
      </c>
      <c r="K10" s="268" t="s">
        <v>137</v>
      </c>
      <c r="L10" s="268" t="s">
        <v>138</v>
      </c>
      <c r="M10" s="269"/>
      <c r="N10" s="273"/>
      <c r="O10" s="255">
        <v>41100</v>
      </c>
    </row>
    <row r="11" spans="1:15" s="271" customFormat="1" ht="15" customHeight="1">
      <c r="A11" s="246"/>
      <c r="B11" s="89" t="s">
        <v>139</v>
      </c>
      <c r="C11" s="89"/>
      <c r="D11" s="272"/>
      <c r="E11" s="275">
        <v>226136920.67</v>
      </c>
      <c r="F11" s="257">
        <f t="shared" si="0"/>
        <v>8.090710812140117</v>
      </c>
      <c r="G11" s="275">
        <v>1395581523.67</v>
      </c>
      <c r="H11" s="257">
        <f t="shared" si="1"/>
        <v>49.47274750528463</v>
      </c>
      <c r="I11" s="258">
        <f t="shared" si="2"/>
        <v>-1169444603</v>
      </c>
      <c r="J11" s="259">
        <f t="shared" si="3"/>
        <v>-83.79622280500523</v>
      </c>
      <c r="K11" s="252"/>
      <c r="L11" s="276" t="s">
        <v>140</v>
      </c>
      <c r="M11" s="269" t="s">
        <v>139</v>
      </c>
      <c r="N11" s="273"/>
      <c r="O11" s="263">
        <v>41110</v>
      </c>
    </row>
    <row r="12" spans="1:15" s="271" customFormat="1" ht="15" customHeight="1">
      <c r="A12" s="246"/>
      <c r="B12" s="89" t="s">
        <v>141</v>
      </c>
      <c r="C12" s="89"/>
      <c r="D12" s="272"/>
      <c r="E12" s="275"/>
      <c r="F12" s="257">
        <f t="shared" si="0"/>
        <v>0</v>
      </c>
      <c r="G12" s="275"/>
      <c r="H12" s="257">
        <f t="shared" si="1"/>
        <v>0</v>
      </c>
      <c r="I12" s="258">
        <f t="shared" si="2"/>
        <v>0</v>
      </c>
      <c r="J12" s="259">
        <f t="shared" si="3"/>
        <v>0</v>
      </c>
      <c r="K12" s="252"/>
      <c r="L12" s="276" t="s">
        <v>142</v>
      </c>
      <c r="M12" s="269" t="s">
        <v>141</v>
      </c>
      <c r="N12" s="273"/>
      <c r="O12" s="263">
        <v>41120</v>
      </c>
    </row>
    <row r="13" spans="1:15" s="271" customFormat="1" ht="15" customHeight="1">
      <c r="A13" s="246"/>
      <c r="B13" s="89" t="s">
        <v>143</v>
      </c>
      <c r="C13" s="89"/>
      <c r="D13" s="272"/>
      <c r="E13" s="275"/>
      <c r="F13" s="257">
        <f t="shared" si="0"/>
        <v>0</v>
      </c>
      <c r="G13" s="275">
        <v>27533977</v>
      </c>
      <c r="H13" s="257">
        <f t="shared" si="1"/>
        <v>0.9760673015755807</v>
      </c>
      <c r="I13" s="258">
        <f t="shared" si="2"/>
        <v>-27533977</v>
      </c>
      <c r="J13" s="259">
        <f t="shared" si="3"/>
        <v>-100</v>
      </c>
      <c r="K13" s="252"/>
      <c r="L13" s="276" t="s">
        <v>144</v>
      </c>
      <c r="M13" s="269" t="s">
        <v>145</v>
      </c>
      <c r="N13" s="273"/>
      <c r="O13" s="263">
        <v>41130</v>
      </c>
    </row>
    <row r="14" spans="1:15" s="271" customFormat="1" ht="15" customHeight="1">
      <c r="A14" s="246"/>
      <c r="B14" s="89" t="s">
        <v>146</v>
      </c>
      <c r="C14" s="89"/>
      <c r="D14" s="272"/>
      <c r="E14" s="275"/>
      <c r="F14" s="257">
        <f t="shared" si="0"/>
        <v>0</v>
      </c>
      <c r="G14" s="275"/>
      <c r="H14" s="257">
        <f t="shared" si="1"/>
        <v>0</v>
      </c>
      <c r="I14" s="258">
        <f t="shared" si="2"/>
        <v>0</v>
      </c>
      <c r="J14" s="259">
        <f t="shared" si="3"/>
        <v>0</v>
      </c>
      <c r="K14" s="252"/>
      <c r="L14" s="276" t="s">
        <v>147</v>
      </c>
      <c r="M14" s="269" t="s">
        <v>146</v>
      </c>
      <c r="N14" s="273"/>
      <c r="O14" s="263">
        <v>41140</v>
      </c>
    </row>
    <row r="15" spans="1:15" s="271" customFormat="1" ht="15" customHeight="1">
      <c r="A15" s="246"/>
      <c r="B15" s="89" t="s">
        <v>148</v>
      </c>
      <c r="C15" s="89"/>
      <c r="D15" s="272"/>
      <c r="E15" s="275"/>
      <c r="F15" s="257">
        <f t="shared" si="0"/>
        <v>0</v>
      </c>
      <c r="G15" s="275"/>
      <c r="H15" s="257">
        <f t="shared" si="1"/>
        <v>0</v>
      </c>
      <c r="I15" s="258">
        <f t="shared" si="2"/>
        <v>0</v>
      </c>
      <c r="J15" s="259">
        <f t="shared" si="3"/>
        <v>0</v>
      </c>
      <c r="K15" s="252"/>
      <c r="L15" s="276" t="s">
        <v>149</v>
      </c>
      <c r="M15" s="269" t="s">
        <v>148</v>
      </c>
      <c r="N15" s="273"/>
      <c r="O15" s="263">
        <v>41150</v>
      </c>
    </row>
    <row r="16" spans="1:15" s="271" customFormat="1" ht="15" customHeight="1">
      <c r="A16" s="246"/>
      <c r="B16" s="89" t="s">
        <v>150</v>
      </c>
      <c r="C16" s="89"/>
      <c r="D16" s="272"/>
      <c r="E16" s="275"/>
      <c r="F16" s="257">
        <f t="shared" si="0"/>
        <v>0</v>
      </c>
      <c r="G16" s="275"/>
      <c r="H16" s="257">
        <f t="shared" si="1"/>
        <v>0</v>
      </c>
      <c r="I16" s="258">
        <f t="shared" si="2"/>
        <v>0</v>
      </c>
      <c r="J16" s="259">
        <f t="shared" si="3"/>
        <v>0</v>
      </c>
      <c r="K16" s="252"/>
      <c r="L16" s="276" t="s">
        <v>151</v>
      </c>
      <c r="M16" s="269" t="s">
        <v>152</v>
      </c>
      <c r="N16" s="273"/>
      <c r="O16" s="263">
        <v>41160</v>
      </c>
    </row>
    <row r="17" spans="1:15" s="271" customFormat="1" ht="8.25" customHeight="1">
      <c r="A17" s="246"/>
      <c r="B17" s="265"/>
      <c r="C17" s="266"/>
      <c r="D17" s="272"/>
      <c r="E17" s="257"/>
      <c r="F17" s="257"/>
      <c r="G17" s="275"/>
      <c r="H17" s="257"/>
      <c r="I17" s="258"/>
      <c r="J17" s="259"/>
      <c r="K17" s="252"/>
      <c r="L17" s="268"/>
      <c r="M17" s="269"/>
      <c r="N17" s="273"/>
      <c r="O17" s="263"/>
    </row>
    <row r="18" spans="1:15" s="271" customFormat="1" ht="13.5" customHeight="1">
      <c r="A18" s="265" t="s">
        <v>153</v>
      </c>
      <c r="C18" s="266"/>
      <c r="D18" s="272"/>
      <c r="E18" s="257">
        <f>SUM(E20:E24)</f>
        <v>2568882280</v>
      </c>
      <c r="F18" s="257">
        <f>IF(E$8&gt;0,(E18/E$8)*100,0)</f>
        <v>91.90928918785988</v>
      </c>
      <c r="G18" s="257">
        <f>SUM(G20:G24)</f>
        <v>1397794180</v>
      </c>
      <c r="H18" s="257">
        <f>IF(G$8&gt;0,(G18/G$8)*100,0)</f>
        <v>49.55118519313979</v>
      </c>
      <c r="I18" s="258">
        <f>E18-G18</f>
        <v>1171088100</v>
      </c>
      <c r="J18" s="259">
        <f>IF(G18=0,0,((I18/G18)*100))</f>
        <v>83.78115438998323</v>
      </c>
      <c r="K18" s="268" t="s">
        <v>154</v>
      </c>
      <c r="L18" s="268" t="s">
        <v>234</v>
      </c>
      <c r="M18" s="269"/>
      <c r="N18" s="273"/>
      <c r="O18" s="255">
        <v>41200</v>
      </c>
    </row>
    <row r="19" spans="1:15" s="271" customFormat="1" ht="13.5" customHeight="1">
      <c r="A19" s="265" t="s">
        <v>155</v>
      </c>
      <c r="C19" s="266"/>
      <c r="D19" s="272"/>
      <c r="E19" s="257"/>
      <c r="F19" s="257"/>
      <c r="G19" s="275"/>
      <c r="H19" s="257"/>
      <c r="I19" s="258"/>
      <c r="J19" s="259"/>
      <c r="K19" s="268"/>
      <c r="L19" s="268" t="s">
        <v>156</v>
      </c>
      <c r="M19" s="269"/>
      <c r="N19" s="273"/>
      <c r="O19" s="255"/>
    </row>
    <row r="20" spans="1:15" s="271" customFormat="1" ht="15" customHeight="1">
      <c r="A20" s="246"/>
      <c r="B20" s="89" t="s">
        <v>157</v>
      </c>
      <c r="C20" s="385"/>
      <c r="D20" s="272"/>
      <c r="E20" s="275"/>
      <c r="F20" s="257">
        <f>IF(E$8&gt;0,(E20/E$8)*100,0)</f>
        <v>0</v>
      </c>
      <c r="G20" s="275"/>
      <c r="H20" s="257">
        <f>IF(G$8&gt;0,(G20/G$8)*100,0)</f>
        <v>0</v>
      </c>
      <c r="I20" s="258">
        <f>E20-G20</f>
        <v>0</v>
      </c>
      <c r="J20" s="259">
        <f>IF(G20=0,0,((I20/G20)*100))</f>
        <v>0</v>
      </c>
      <c r="K20" s="252"/>
      <c r="L20" s="276" t="s">
        <v>140</v>
      </c>
      <c r="M20" s="269" t="s">
        <v>157</v>
      </c>
      <c r="N20" s="273"/>
      <c r="O20" s="263">
        <v>41210</v>
      </c>
    </row>
    <row r="21" spans="1:15" s="271" customFormat="1" ht="15" customHeight="1">
      <c r="A21" s="246"/>
      <c r="B21" s="89" t="s">
        <v>158</v>
      </c>
      <c r="C21" s="385"/>
      <c r="D21" s="272"/>
      <c r="E21" s="275"/>
      <c r="F21" s="257">
        <f>IF(E$8&gt;0,(E21/E$8)*100,0)</f>
        <v>0</v>
      </c>
      <c r="G21" s="275"/>
      <c r="H21" s="257">
        <f>IF(G$8&gt;0,(G21/G$8)*100,0)</f>
        <v>0</v>
      </c>
      <c r="I21" s="258">
        <f>E21-G21</f>
        <v>0</v>
      </c>
      <c r="J21" s="259">
        <f>IF(G21=0,0,((I21/G21)*100))</f>
        <v>0</v>
      </c>
      <c r="K21" s="252"/>
      <c r="L21" s="276" t="s">
        <v>142</v>
      </c>
      <c r="M21" s="269" t="s">
        <v>158</v>
      </c>
      <c r="N21" s="273"/>
      <c r="O21" s="263">
        <v>41220</v>
      </c>
    </row>
    <row r="22" spans="1:15" s="271" customFormat="1" ht="15" customHeight="1">
      <c r="A22" s="246"/>
      <c r="B22" s="89" t="s">
        <v>159</v>
      </c>
      <c r="C22" s="385"/>
      <c r="D22" s="272"/>
      <c r="E22" s="275">
        <v>2568882280</v>
      </c>
      <c r="F22" s="257">
        <f>IF(E$8&gt;0,(E22/E$8)*100,0)</f>
        <v>91.90928918785988</v>
      </c>
      <c r="G22" s="275">
        <v>1397794180</v>
      </c>
      <c r="H22" s="257">
        <f>IF(G$8&gt;0,(G22/G$8)*100,0)</f>
        <v>49.55118519313979</v>
      </c>
      <c r="I22" s="258">
        <f>E22-G22</f>
        <v>1171088100</v>
      </c>
      <c r="J22" s="259">
        <f>IF(G22=0,0,((I22/G22)*100))</f>
        <v>83.78115438998323</v>
      </c>
      <c r="K22" s="252"/>
      <c r="L22" s="276" t="s">
        <v>144</v>
      </c>
      <c r="M22" s="269" t="s">
        <v>159</v>
      </c>
      <c r="N22" s="273"/>
      <c r="O22" s="263">
        <v>41230</v>
      </c>
    </row>
    <row r="23" spans="1:15" s="271" customFormat="1" ht="15" customHeight="1">
      <c r="A23" s="246"/>
      <c r="B23" s="89" t="s">
        <v>160</v>
      </c>
      <c r="C23" s="385"/>
      <c r="D23" s="272"/>
      <c r="E23" s="275"/>
      <c r="F23" s="257">
        <f>IF(E$8&gt;0,(E23/E$8)*100,0)</f>
        <v>0</v>
      </c>
      <c r="G23" s="275"/>
      <c r="H23" s="257">
        <f>IF(G$8&gt;0,(G23/G$8)*100,0)</f>
        <v>0</v>
      </c>
      <c r="I23" s="258">
        <f>E23-G23</f>
        <v>0</v>
      </c>
      <c r="J23" s="259">
        <f>IF(G23=0,0,((I23/G23)*100))</f>
        <v>0</v>
      </c>
      <c r="K23" s="252"/>
      <c r="L23" s="276" t="s">
        <v>147</v>
      </c>
      <c r="M23" s="269" t="s">
        <v>160</v>
      </c>
      <c r="N23" s="273"/>
      <c r="O23" s="263">
        <v>41230</v>
      </c>
    </row>
    <row r="24" spans="1:15" s="271" customFormat="1" ht="15" customHeight="1">
      <c r="A24" s="246"/>
      <c r="B24" s="89" t="s">
        <v>161</v>
      </c>
      <c r="C24" s="385"/>
      <c r="D24" s="272"/>
      <c r="E24" s="275"/>
      <c r="F24" s="257">
        <f>IF(E$8&gt;0,(E24/E$8)*100,0)</f>
        <v>0</v>
      </c>
      <c r="G24" s="275"/>
      <c r="H24" s="257">
        <f>IF(G$8&gt;0,(G24/G$8)*100,0)</f>
        <v>0</v>
      </c>
      <c r="I24" s="258">
        <f>E24-G24</f>
        <v>0</v>
      </c>
      <c r="J24" s="259">
        <f>IF(G24=0,0,((I24/G24)*100))</f>
        <v>0</v>
      </c>
      <c r="K24" s="252"/>
      <c r="L24" s="276" t="s">
        <v>149</v>
      </c>
      <c r="M24" s="269" t="s">
        <v>161</v>
      </c>
      <c r="N24" s="273"/>
      <c r="O24" s="255">
        <v>41240</v>
      </c>
    </row>
    <row r="25" spans="1:15" s="271" customFormat="1" ht="8.25" customHeight="1">
      <c r="A25" s="246"/>
      <c r="B25" s="265"/>
      <c r="C25" s="266"/>
      <c r="D25" s="272"/>
      <c r="E25" s="257"/>
      <c r="F25" s="257"/>
      <c r="G25" s="275"/>
      <c r="H25" s="257"/>
      <c r="I25" s="258"/>
      <c r="J25" s="259"/>
      <c r="K25" s="252"/>
      <c r="L25" s="268"/>
      <c r="M25" s="269"/>
      <c r="N25" s="273"/>
      <c r="O25" s="255"/>
    </row>
    <row r="26" spans="1:15" s="271" customFormat="1" ht="13.5" customHeight="1">
      <c r="A26" s="265" t="s">
        <v>162</v>
      </c>
      <c r="C26" s="266"/>
      <c r="D26" s="272"/>
      <c r="E26" s="257">
        <f>SUM(E27:E35)</f>
        <v>0</v>
      </c>
      <c r="F26" s="257">
        <f aca="true" t="shared" si="4" ref="F26:F35">IF(E$8&gt;0,(E26/E$8)*100,0)</f>
        <v>0</v>
      </c>
      <c r="G26" s="257">
        <f>SUM(G27:G35)</f>
        <v>0</v>
      </c>
      <c r="H26" s="257">
        <f aca="true" t="shared" si="5" ref="H26:H35">IF(G$8&gt;0,(G26/G$8)*100,0)</f>
        <v>0</v>
      </c>
      <c r="I26" s="258">
        <f aca="true" t="shared" si="6" ref="I26:I35">E26-G26</f>
        <v>0</v>
      </c>
      <c r="J26" s="259">
        <f aca="true" t="shared" si="7" ref="J26:J35">IF(G26=0,0,((I26/G26)*100))</f>
        <v>0</v>
      </c>
      <c r="K26" s="268" t="s">
        <v>163</v>
      </c>
      <c r="L26" s="268" t="s">
        <v>164</v>
      </c>
      <c r="M26" s="269"/>
      <c r="N26" s="273"/>
      <c r="O26" s="263">
        <v>41300</v>
      </c>
    </row>
    <row r="27" spans="1:15" s="271" customFormat="1" ht="15" customHeight="1">
      <c r="A27" s="246"/>
      <c r="B27" s="89" t="s">
        <v>165</v>
      </c>
      <c r="C27" s="385"/>
      <c r="D27" s="272"/>
      <c r="E27" s="275"/>
      <c r="F27" s="257">
        <f t="shared" si="4"/>
        <v>0</v>
      </c>
      <c r="G27" s="275"/>
      <c r="H27" s="257">
        <f t="shared" si="5"/>
        <v>0</v>
      </c>
      <c r="I27" s="258">
        <f t="shared" si="6"/>
        <v>0</v>
      </c>
      <c r="J27" s="259">
        <f t="shared" si="7"/>
        <v>0</v>
      </c>
      <c r="K27" s="252"/>
      <c r="L27" s="276" t="s">
        <v>140</v>
      </c>
      <c r="M27" s="269" t="s">
        <v>165</v>
      </c>
      <c r="N27" s="273"/>
      <c r="O27" s="263">
        <v>41310</v>
      </c>
    </row>
    <row r="28" spans="1:15" s="271" customFormat="1" ht="15" customHeight="1">
      <c r="A28" s="246"/>
      <c r="B28" s="89" t="s">
        <v>166</v>
      </c>
      <c r="C28" s="385"/>
      <c r="D28" s="272"/>
      <c r="E28" s="275"/>
      <c r="F28" s="257">
        <f t="shared" si="4"/>
        <v>0</v>
      </c>
      <c r="G28" s="275"/>
      <c r="H28" s="257">
        <f t="shared" si="5"/>
        <v>0</v>
      </c>
      <c r="I28" s="258">
        <f t="shared" si="6"/>
        <v>0</v>
      </c>
      <c r="J28" s="259">
        <f t="shared" si="7"/>
        <v>0</v>
      </c>
      <c r="K28" s="252"/>
      <c r="L28" s="276" t="s">
        <v>142</v>
      </c>
      <c r="M28" s="269" t="s">
        <v>166</v>
      </c>
      <c r="N28" s="273"/>
      <c r="O28" s="255">
        <v>41320</v>
      </c>
    </row>
    <row r="29" spans="1:15" s="271" customFormat="1" ht="15" customHeight="1">
      <c r="A29" s="246"/>
      <c r="B29" s="89" t="s">
        <v>167</v>
      </c>
      <c r="C29" s="385"/>
      <c r="D29" s="272"/>
      <c r="E29" s="275"/>
      <c r="F29" s="257">
        <f t="shared" si="4"/>
        <v>0</v>
      </c>
      <c r="G29" s="275"/>
      <c r="H29" s="257">
        <f t="shared" si="5"/>
        <v>0</v>
      </c>
      <c r="I29" s="258">
        <f t="shared" si="6"/>
        <v>0</v>
      </c>
      <c r="J29" s="259">
        <f t="shared" si="7"/>
        <v>0</v>
      </c>
      <c r="K29" s="252"/>
      <c r="L29" s="276" t="s">
        <v>144</v>
      </c>
      <c r="M29" s="269" t="s">
        <v>168</v>
      </c>
      <c r="N29" s="273"/>
      <c r="O29" s="255">
        <v>41330</v>
      </c>
    </row>
    <row r="30" spans="1:15" s="271" customFormat="1" ht="15" customHeight="1">
      <c r="A30" s="246"/>
      <c r="B30" s="89" t="s">
        <v>169</v>
      </c>
      <c r="C30" s="385"/>
      <c r="D30" s="272"/>
      <c r="E30" s="275"/>
      <c r="F30" s="257">
        <f t="shared" si="4"/>
        <v>0</v>
      </c>
      <c r="G30" s="275"/>
      <c r="H30" s="257">
        <f t="shared" si="5"/>
        <v>0</v>
      </c>
      <c r="I30" s="258">
        <f t="shared" si="6"/>
        <v>0</v>
      </c>
      <c r="J30" s="259">
        <f t="shared" si="7"/>
        <v>0</v>
      </c>
      <c r="K30" s="252"/>
      <c r="L30" s="276" t="s">
        <v>147</v>
      </c>
      <c r="M30" s="269" t="s">
        <v>169</v>
      </c>
      <c r="N30" s="273"/>
      <c r="O30" s="255">
        <v>41340</v>
      </c>
    </row>
    <row r="31" spans="1:15" s="271" customFormat="1" ht="15" customHeight="1">
      <c r="A31" s="246"/>
      <c r="B31" s="89" t="s">
        <v>170</v>
      </c>
      <c r="C31" s="385"/>
      <c r="D31" s="272"/>
      <c r="E31" s="275"/>
      <c r="F31" s="257">
        <f t="shared" si="4"/>
        <v>0</v>
      </c>
      <c r="G31" s="275"/>
      <c r="H31" s="257">
        <f t="shared" si="5"/>
        <v>0</v>
      </c>
      <c r="I31" s="258">
        <f t="shared" si="6"/>
        <v>0</v>
      </c>
      <c r="J31" s="259">
        <f t="shared" si="7"/>
        <v>0</v>
      </c>
      <c r="K31" s="252"/>
      <c r="L31" s="276" t="s">
        <v>149</v>
      </c>
      <c r="M31" s="269" t="s">
        <v>170</v>
      </c>
      <c r="N31" s="273"/>
      <c r="O31" s="255">
        <v>41350</v>
      </c>
    </row>
    <row r="32" spans="1:15" s="271" customFormat="1" ht="15" customHeight="1">
      <c r="A32" s="246"/>
      <c r="B32" s="89" t="s">
        <v>171</v>
      </c>
      <c r="C32" s="385"/>
      <c r="D32" s="272"/>
      <c r="E32" s="275"/>
      <c r="F32" s="257">
        <f t="shared" si="4"/>
        <v>0</v>
      </c>
      <c r="G32" s="275"/>
      <c r="H32" s="257">
        <f t="shared" si="5"/>
        <v>0</v>
      </c>
      <c r="I32" s="258">
        <f t="shared" si="6"/>
        <v>0</v>
      </c>
      <c r="J32" s="259">
        <f t="shared" si="7"/>
        <v>0</v>
      </c>
      <c r="K32" s="252"/>
      <c r="L32" s="276" t="s">
        <v>151</v>
      </c>
      <c r="M32" s="269" t="s">
        <v>171</v>
      </c>
      <c r="N32" s="273"/>
      <c r="O32" s="255">
        <v>41360</v>
      </c>
    </row>
    <row r="33" spans="1:15" s="271" customFormat="1" ht="15" customHeight="1">
      <c r="A33" s="246"/>
      <c r="B33" s="89" t="s">
        <v>172</v>
      </c>
      <c r="C33" s="385"/>
      <c r="D33" s="272"/>
      <c r="E33" s="275"/>
      <c r="F33" s="257">
        <f t="shared" si="4"/>
        <v>0</v>
      </c>
      <c r="G33" s="275"/>
      <c r="H33" s="257">
        <f t="shared" si="5"/>
        <v>0</v>
      </c>
      <c r="I33" s="258">
        <f t="shared" si="6"/>
        <v>0</v>
      </c>
      <c r="J33" s="259">
        <f t="shared" si="7"/>
        <v>0</v>
      </c>
      <c r="K33" s="252"/>
      <c r="L33" s="276" t="s">
        <v>173</v>
      </c>
      <c r="M33" s="269" t="s">
        <v>172</v>
      </c>
      <c r="N33" s="273"/>
      <c r="O33" s="255">
        <v>41370</v>
      </c>
    </row>
    <row r="34" spans="1:15" s="271" customFormat="1" ht="15" customHeight="1">
      <c r="A34" s="246"/>
      <c r="B34" s="89" t="s">
        <v>174</v>
      </c>
      <c r="C34" s="385"/>
      <c r="D34" s="272"/>
      <c r="E34" s="275"/>
      <c r="F34" s="257">
        <f t="shared" si="4"/>
        <v>0</v>
      </c>
      <c r="G34" s="275"/>
      <c r="H34" s="257">
        <f t="shared" si="5"/>
        <v>0</v>
      </c>
      <c r="I34" s="258">
        <f t="shared" si="6"/>
        <v>0</v>
      </c>
      <c r="J34" s="259">
        <f t="shared" si="7"/>
        <v>0</v>
      </c>
      <c r="K34" s="252"/>
      <c r="L34" s="276" t="s">
        <v>175</v>
      </c>
      <c r="M34" s="269" t="s">
        <v>174</v>
      </c>
      <c r="N34" s="273"/>
      <c r="O34" s="255">
        <v>41380</v>
      </c>
    </row>
    <row r="35" spans="1:15" s="271" customFormat="1" ht="15" customHeight="1">
      <c r="A35" s="246"/>
      <c r="B35" s="89" t="s">
        <v>176</v>
      </c>
      <c r="C35" s="385"/>
      <c r="D35" s="272"/>
      <c r="E35" s="275"/>
      <c r="F35" s="257">
        <f t="shared" si="4"/>
        <v>0</v>
      </c>
      <c r="G35" s="275"/>
      <c r="H35" s="257">
        <f t="shared" si="5"/>
        <v>0</v>
      </c>
      <c r="I35" s="258">
        <f t="shared" si="6"/>
        <v>0</v>
      </c>
      <c r="J35" s="259">
        <f t="shared" si="7"/>
        <v>0</v>
      </c>
      <c r="K35" s="252"/>
      <c r="L35" s="276" t="s">
        <v>177</v>
      </c>
      <c r="M35" s="269" t="s">
        <v>176</v>
      </c>
      <c r="N35" s="273"/>
      <c r="O35" s="255">
        <v>41390</v>
      </c>
    </row>
    <row r="36" spans="1:15" s="271" customFormat="1" ht="8.25" customHeight="1">
      <c r="A36" s="246"/>
      <c r="B36" s="265"/>
      <c r="C36" s="266"/>
      <c r="D36" s="272"/>
      <c r="E36" s="257"/>
      <c r="F36" s="257"/>
      <c r="G36" s="257"/>
      <c r="H36" s="257"/>
      <c r="I36" s="258"/>
      <c r="J36" s="259"/>
      <c r="K36" s="252"/>
      <c r="L36" s="268"/>
      <c r="M36" s="269"/>
      <c r="N36" s="273"/>
      <c r="O36" s="263"/>
    </row>
    <row r="37" spans="1:15" s="271" customFormat="1" ht="13.5" customHeight="1">
      <c r="A37" s="265" t="s">
        <v>178</v>
      </c>
      <c r="C37" s="266"/>
      <c r="D37" s="272"/>
      <c r="E37" s="257">
        <f>SUM(E38:E40)</f>
        <v>0</v>
      </c>
      <c r="F37" s="257">
        <f>IF(E$8&gt;0,(E37/E$8)*100,0)</f>
        <v>0</v>
      </c>
      <c r="G37" s="257">
        <f>SUM(G38:G40)</f>
        <v>0</v>
      </c>
      <c r="H37" s="257">
        <f>IF(G$8&gt;0,(G37/G$8)*100,0)</f>
        <v>0</v>
      </c>
      <c r="I37" s="258">
        <f>E37-G37</f>
        <v>0</v>
      </c>
      <c r="J37" s="259">
        <f>IF(G37=0,0,((I37/G37)*100))</f>
        <v>0</v>
      </c>
      <c r="K37" s="268" t="s">
        <v>179</v>
      </c>
      <c r="L37" s="268" t="s">
        <v>180</v>
      </c>
      <c r="M37" s="269"/>
      <c r="N37" s="273"/>
      <c r="O37" s="255">
        <v>41400</v>
      </c>
    </row>
    <row r="38" spans="1:15" s="271" customFormat="1" ht="15" customHeight="1">
      <c r="A38" s="246"/>
      <c r="B38" s="89" t="s">
        <v>181</v>
      </c>
      <c r="C38" s="385"/>
      <c r="D38" s="272"/>
      <c r="E38" s="275"/>
      <c r="F38" s="257">
        <f>IF(E$8&gt;0,(E38/E$8)*100,0)</f>
        <v>0</v>
      </c>
      <c r="G38" s="275"/>
      <c r="H38" s="257">
        <f>IF(G$8&gt;0,(G38/G$8)*100,0)</f>
        <v>0</v>
      </c>
      <c r="I38" s="258">
        <f>E38-G38</f>
        <v>0</v>
      </c>
      <c r="J38" s="259">
        <f>IF(G38=0,0,((I38/G38)*100))</f>
        <v>0</v>
      </c>
      <c r="K38" s="252"/>
      <c r="L38" s="276" t="s">
        <v>140</v>
      </c>
      <c r="M38" s="269" t="s">
        <v>181</v>
      </c>
      <c r="N38" s="273"/>
      <c r="O38" s="255">
        <v>41410</v>
      </c>
    </row>
    <row r="39" spans="1:15" s="271" customFormat="1" ht="15" customHeight="1">
      <c r="A39" s="246"/>
      <c r="B39" s="89" t="s">
        <v>182</v>
      </c>
      <c r="C39" s="385"/>
      <c r="D39" s="272"/>
      <c r="E39" s="275"/>
      <c r="F39" s="257">
        <f>IF(E$8&gt;0,(E39/E$8)*100,0)</f>
        <v>0</v>
      </c>
      <c r="G39" s="275"/>
      <c r="H39" s="257">
        <f>IF(G$8&gt;0,(G39/G$8)*100,0)</f>
        <v>0</v>
      </c>
      <c r="I39" s="258">
        <f>E39-G39</f>
        <v>0</v>
      </c>
      <c r="J39" s="259">
        <f>IF(G39=0,0,((I39/G39)*100))</f>
        <v>0</v>
      </c>
      <c r="K39" s="252"/>
      <c r="L39" s="276" t="s">
        <v>142</v>
      </c>
      <c r="M39" s="269" t="s">
        <v>182</v>
      </c>
      <c r="N39" s="273"/>
      <c r="O39" s="255">
        <v>41420</v>
      </c>
    </row>
    <row r="40" spans="1:15" s="271" customFormat="1" ht="15" customHeight="1">
      <c r="A40" s="246"/>
      <c r="B40" s="89" t="s">
        <v>183</v>
      </c>
      <c r="C40" s="385"/>
      <c r="D40" s="272"/>
      <c r="E40" s="275"/>
      <c r="F40" s="257">
        <f>IF(E$8&gt;0,(E40/E$8)*100,0)</f>
        <v>0</v>
      </c>
      <c r="G40" s="275"/>
      <c r="H40" s="257">
        <f>IF(G$8&gt;0,(G40/G$8)*100,0)</f>
        <v>0</v>
      </c>
      <c r="I40" s="258">
        <f>E40-G40</f>
        <v>0</v>
      </c>
      <c r="J40" s="259">
        <f>IF(G40=0,0,((I40/G40)*100))</f>
        <v>0</v>
      </c>
      <c r="K40" s="252"/>
      <c r="L40" s="276" t="s">
        <v>144</v>
      </c>
      <c r="M40" s="269" t="s">
        <v>183</v>
      </c>
      <c r="N40" s="273"/>
      <c r="O40" s="255">
        <v>41430</v>
      </c>
    </row>
    <row r="41" spans="1:15" s="271" customFormat="1" ht="8.25" customHeight="1">
      <c r="A41" s="246"/>
      <c r="B41" s="265"/>
      <c r="C41" s="266"/>
      <c r="D41" s="267"/>
      <c r="E41" s="275"/>
      <c r="F41" s="257"/>
      <c r="G41" s="275"/>
      <c r="H41" s="257"/>
      <c r="I41" s="258"/>
      <c r="J41" s="259"/>
      <c r="K41" s="252"/>
      <c r="L41" s="268"/>
      <c r="M41" s="269"/>
      <c r="N41" s="270"/>
      <c r="O41" s="255"/>
    </row>
    <row r="42" spans="1:15" s="271" customFormat="1" ht="13.5" customHeight="1">
      <c r="A42" s="265" t="s">
        <v>184</v>
      </c>
      <c r="C42" s="266"/>
      <c r="D42" s="267"/>
      <c r="E42" s="257">
        <f>SUM(E43:E43)</f>
        <v>0</v>
      </c>
      <c r="F42" s="257">
        <f>IF(E$8&gt;0,(E42/E$8)*100,0)</f>
        <v>0</v>
      </c>
      <c r="G42" s="257">
        <f>SUM(G43:G43)</f>
        <v>0</v>
      </c>
      <c r="H42" s="257">
        <f>IF(G$8&gt;0,(G42/G$8)*100,0)</f>
        <v>0</v>
      </c>
      <c r="I42" s="258">
        <f>E42-G42</f>
        <v>0</v>
      </c>
      <c r="J42" s="259">
        <f>IF(G42=0,0,((I42/G42)*100))</f>
        <v>0</v>
      </c>
      <c r="K42" s="268" t="s">
        <v>185</v>
      </c>
      <c r="L42" s="268" t="s">
        <v>186</v>
      </c>
      <c r="M42" s="269"/>
      <c r="N42" s="270"/>
      <c r="O42" s="255">
        <v>41500</v>
      </c>
    </row>
    <row r="43" spans="1:15" s="277" customFormat="1" ht="15" customHeight="1">
      <c r="A43" s="246"/>
      <c r="B43" s="89" t="s">
        <v>187</v>
      </c>
      <c r="C43" s="89"/>
      <c r="D43" s="272"/>
      <c r="E43" s="275"/>
      <c r="F43" s="257">
        <f>IF(E$8&gt;0,(E43/E$8)*100,0)</f>
        <v>0</v>
      </c>
      <c r="G43" s="275"/>
      <c r="H43" s="257">
        <f>IF(G$8&gt;0,(G43/G$8)*100,0)</f>
        <v>0</v>
      </c>
      <c r="I43" s="258">
        <f>E43-G43</f>
        <v>0</v>
      </c>
      <c r="J43" s="259">
        <f>IF(G43=0,0,((I43/G43)*100))</f>
        <v>0</v>
      </c>
      <c r="K43" s="252"/>
      <c r="L43" s="276" t="s">
        <v>140</v>
      </c>
      <c r="M43" s="269" t="s">
        <v>187</v>
      </c>
      <c r="N43" s="273"/>
      <c r="O43" s="255">
        <v>41510</v>
      </c>
    </row>
    <row r="44" spans="1:15" s="278" customFormat="1" ht="8.25" customHeight="1">
      <c r="A44" s="246"/>
      <c r="B44" s="265"/>
      <c r="C44" s="266"/>
      <c r="D44" s="272"/>
      <c r="E44" s="257"/>
      <c r="F44" s="257"/>
      <c r="G44" s="257"/>
      <c r="H44" s="257"/>
      <c r="I44" s="258"/>
      <c r="J44" s="259"/>
      <c r="K44" s="252"/>
      <c r="L44" s="268"/>
      <c r="M44" s="269"/>
      <c r="N44" s="273"/>
      <c r="O44" s="255"/>
    </row>
    <row r="45" spans="1:15" s="279" customFormat="1" ht="15" customHeight="1">
      <c r="A45" s="265" t="s">
        <v>188</v>
      </c>
      <c r="C45" s="266"/>
      <c r="D45" s="272"/>
      <c r="E45" s="257">
        <f>SUM(E46:E46)</f>
        <v>0</v>
      </c>
      <c r="F45" s="257">
        <f>IF(E$8&gt;0,(E45/E$8)*100,0)</f>
        <v>0</v>
      </c>
      <c r="G45" s="257">
        <f>SUM(G46:G46)</f>
        <v>0</v>
      </c>
      <c r="H45" s="257">
        <f>IF(G$8&gt;0,(G45/G$8)*100,0)</f>
        <v>0</v>
      </c>
      <c r="I45" s="258">
        <f>E45-G45</f>
        <v>0</v>
      </c>
      <c r="J45" s="259">
        <f>IF(G45=0,0,((I45/G45)*100))</f>
        <v>0</v>
      </c>
      <c r="K45" s="268" t="s">
        <v>189</v>
      </c>
      <c r="L45" s="268" t="s">
        <v>190</v>
      </c>
      <c r="M45" s="269"/>
      <c r="N45" s="273"/>
      <c r="O45" s="255">
        <v>41600</v>
      </c>
    </row>
    <row r="46" spans="1:15" s="280" customFormat="1" ht="15" customHeight="1">
      <c r="A46" s="246"/>
      <c r="B46" s="89" t="s">
        <v>191</v>
      </c>
      <c r="C46" s="89"/>
      <c r="D46" s="272"/>
      <c r="E46" s="275"/>
      <c r="F46" s="257">
        <f>IF(E$8&gt;0,(E46/E$8)*100,0)</f>
        <v>0</v>
      </c>
      <c r="G46" s="275"/>
      <c r="H46" s="257">
        <f>IF(G$8&gt;0,(G46/G$8)*100,0)</f>
        <v>0</v>
      </c>
      <c r="I46" s="258">
        <f>E46-G46</f>
        <v>0</v>
      </c>
      <c r="J46" s="259">
        <f>IF(G46=0,0,((I46/G46)*100))</f>
        <v>0</v>
      </c>
      <c r="K46" s="252"/>
      <c r="L46" s="276" t="s">
        <v>140</v>
      </c>
      <c r="M46" s="269" t="s">
        <v>191</v>
      </c>
      <c r="N46" s="273"/>
      <c r="O46" s="255">
        <v>41610</v>
      </c>
    </row>
    <row r="47" spans="1:15" s="283" customFormat="1" ht="8.25" customHeight="1">
      <c r="A47" s="246"/>
      <c r="B47" s="281"/>
      <c r="C47" s="266"/>
      <c r="D47" s="272"/>
      <c r="E47" s="257"/>
      <c r="F47" s="257"/>
      <c r="G47" s="257"/>
      <c r="H47" s="257"/>
      <c r="I47" s="258"/>
      <c r="J47" s="259"/>
      <c r="K47" s="252"/>
      <c r="L47" s="282"/>
      <c r="M47" s="269"/>
      <c r="N47" s="273"/>
      <c r="O47" s="255"/>
    </row>
    <row r="48" spans="1:15" s="284" customFormat="1" ht="13.5" customHeight="1">
      <c r="A48" s="265" t="s">
        <v>192</v>
      </c>
      <c r="C48" s="266"/>
      <c r="D48" s="272"/>
      <c r="E48" s="257">
        <f>SUM(E49:E52)</f>
        <v>0</v>
      </c>
      <c r="F48" s="257">
        <f>IF(E$8&gt;0,(E48/E$8)*100,0)</f>
        <v>0</v>
      </c>
      <c r="G48" s="257">
        <f>SUM(G49:G52)</f>
        <v>0</v>
      </c>
      <c r="H48" s="257">
        <f>IF(G$8&gt;0,(G48/G$8)*100,0)</f>
        <v>0</v>
      </c>
      <c r="I48" s="258">
        <f>E48-G48</f>
        <v>0</v>
      </c>
      <c r="J48" s="259">
        <f>IF(G48=0,0,((I48/G48)*100))</f>
        <v>0</v>
      </c>
      <c r="K48" s="268" t="s">
        <v>193</v>
      </c>
      <c r="L48" s="268" t="s">
        <v>194</v>
      </c>
      <c r="M48" s="269"/>
      <c r="N48" s="273"/>
      <c r="O48" s="263">
        <v>41700</v>
      </c>
    </row>
    <row r="49" spans="1:15" s="284" customFormat="1" ht="15" customHeight="1">
      <c r="A49" s="246"/>
      <c r="B49" s="89" t="s">
        <v>195</v>
      </c>
      <c r="C49" s="89"/>
      <c r="D49" s="267"/>
      <c r="E49" s="275"/>
      <c r="F49" s="257">
        <f>IF(E$8&gt;0,(E49/E$8)*100,0)</f>
        <v>0</v>
      </c>
      <c r="G49" s="275"/>
      <c r="H49" s="257">
        <f>IF(G$8&gt;0,(G49/G$8)*100,0)</f>
        <v>0</v>
      </c>
      <c r="I49" s="258">
        <f>E49-G49</f>
        <v>0</v>
      </c>
      <c r="J49" s="259">
        <f>IF(G49=0,0,((I49/G49)*100))</f>
        <v>0</v>
      </c>
      <c r="K49" s="252"/>
      <c r="L49" s="276" t="s">
        <v>140</v>
      </c>
      <c r="M49" s="266" t="s">
        <v>196</v>
      </c>
      <c r="N49" s="270"/>
      <c r="O49" s="255">
        <v>41710</v>
      </c>
    </row>
    <row r="50" spans="1:15" s="284" customFormat="1" ht="15" customHeight="1">
      <c r="A50" s="246"/>
      <c r="B50" s="89" t="s">
        <v>197</v>
      </c>
      <c r="C50" s="89"/>
      <c r="D50" s="267"/>
      <c r="E50" s="275"/>
      <c r="F50" s="257">
        <f>IF(E$8&gt;0,(E50/E$8)*100,0)</f>
        <v>0</v>
      </c>
      <c r="G50" s="275"/>
      <c r="H50" s="257">
        <f>IF(G$8&gt;0,(G50/G$8)*100,0)</f>
        <v>0</v>
      </c>
      <c r="I50" s="258">
        <f>E50-G50</f>
        <v>0</v>
      </c>
      <c r="J50" s="259">
        <f>IF(G50=0,0,((I50/G50)*100))</f>
        <v>0</v>
      </c>
      <c r="K50" s="252"/>
      <c r="L50" s="276" t="s">
        <v>142</v>
      </c>
      <c r="M50" s="269" t="s">
        <v>197</v>
      </c>
      <c r="N50" s="270"/>
      <c r="O50" s="255">
        <v>41720</v>
      </c>
    </row>
    <row r="51" spans="1:15" s="284" customFormat="1" ht="15" customHeight="1">
      <c r="A51" s="246"/>
      <c r="B51" s="89" t="s">
        <v>198</v>
      </c>
      <c r="C51" s="89"/>
      <c r="D51" s="267"/>
      <c r="E51" s="275"/>
      <c r="F51" s="257">
        <f>IF(E$8&gt;0,(E51/E$8)*100,0)</f>
        <v>0</v>
      </c>
      <c r="G51" s="275"/>
      <c r="H51" s="257">
        <f>IF(G$8&gt;0,(G51/G$8)*100,0)</f>
        <v>0</v>
      </c>
      <c r="I51" s="258">
        <f>E51-G51</f>
        <v>0</v>
      </c>
      <c r="J51" s="259">
        <f>IF(G51=0,0,((I51/G51)*100))</f>
        <v>0</v>
      </c>
      <c r="K51" s="252"/>
      <c r="L51" s="285" t="s">
        <v>144</v>
      </c>
      <c r="M51" s="266" t="s">
        <v>198</v>
      </c>
      <c r="N51" s="270"/>
      <c r="O51" s="255">
        <v>41730</v>
      </c>
    </row>
    <row r="52" spans="1:15" s="284" customFormat="1" ht="27" customHeight="1">
      <c r="A52" s="246"/>
      <c r="B52" s="390" t="s">
        <v>235</v>
      </c>
      <c r="C52" s="89"/>
      <c r="D52" s="267"/>
      <c r="E52" s="275"/>
      <c r="F52" s="257">
        <f>IF(E$8&gt;0,(E52/E$8)*100,0)</f>
        <v>0</v>
      </c>
      <c r="G52" s="275"/>
      <c r="H52" s="257">
        <f>IF(G$8&gt;0,(G52/G$8)*100,0)</f>
        <v>0</v>
      </c>
      <c r="I52" s="258">
        <f>E52-G52</f>
        <v>0</v>
      </c>
      <c r="J52" s="259">
        <f>IF(G52=0,0,((I52/G52)*100))</f>
        <v>0</v>
      </c>
      <c r="K52" s="252"/>
      <c r="L52" s="285" t="s">
        <v>147</v>
      </c>
      <c r="M52" s="266" t="s">
        <v>199</v>
      </c>
      <c r="N52" s="270"/>
      <c r="O52" s="255">
        <v>41740</v>
      </c>
    </row>
    <row r="53" spans="1:15" s="264" customFormat="1" ht="3.75" customHeight="1">
      <c r="A53" s="246"/>
      <c r="B53" s="281"/>
      <c r="C53" s="266"/>
      <c r="D53" s="267"/>
      <c r="E53" s="257"/>
      <c r="F53" s="257"/>
      <c r="G53" s="257"/>
      <c r="H53" s="257"/>
      <c r="I53" s="258"/>
      <c r="J53" s="259"/>
      <c r="K53" s="252"/>
      <c r="L53" s="282"/>
      <c r="M53" s="269"/>
      <c r="N53" s="270"/>
      <c r="O53" s="263"/>
    </row>
    <row r="54" spans="1:15" s="264" customFormat="1" ht="24.75" customHeight="1" thickBot="1">
      <c r="A54" s="386" t="s">
        <v>200</v>
      </c>
      <c r="B54" s="387"/>
      <c r="C54" s="387"/>
      <c r="D54" s="286"/>
      <c r="E54" s="287">
        <f>E8</f>
        <v>2795019200.67</v>
      </c>
      <c r="F54" s="287">
        <f>IF(E$8&gt;0,(E54/E$8)*100,0)</f>
        <v>100</v>
      </c>
      <c r="G54" s="287">
        <f>G8</f>
        <v>2820909680.67</v>
      </c>
      <c r="H54" s="287">
        <f>IF(G$8&gt;0,(G54/G$8)*100,0)</f>
        <v>100</v>
      </c>
      <c r="I54" s="288">
        <f>E54-G54</f>
        <v>-25890480</v>
      </c>
      <c r="J54" s="290">
        <f>IF(G54=0,0,((I54/G54)*100))</f>
        <v>-0.9178060601305995</v>
      </c>
      <c r="K54" s="291"/>
      <c r="L54" s="253" t="s">
        <v>201</v>
      </c>
      <c r="M54" s="261"/>
      <c r="N54" s="262"/>
      <c r="O54" s="263">
        <v>42000</v>
      </c>
    </row>
    <row r="55" spans="1:15" s="295" customFormat="1" ht="39.75" customHeight="1">
      <c r="A55" s="389" t="s">
        <v>236</v>
      </c>
      <c r="B55" s="389"/>
      <c r="C55" s="389"/>
      <c r="D55" s="389"/>
      <c r="E55" s="389"/>
      <c r="F55" s="389"/>
      <c r="G55" s="389"/>
      <c r="H55" s="389"/>
      <c r="I55" s="389"/>
      <c r="J55" s="389"/>
      <c r="K55" s="292"/>
      <c r="L55" s="293"/>
      <c r="M55" s="293"/>
      <c r="N55" s="293"/>
      <c r="O55" s="294"/>
    </row>
    <row r="56" spans="1:15" s="195" customFormat="1" ht="12" customHeight="1">
      <c r="A56" s="296" t="s">
        <v>67</v>
      </c>
      <c r="D56" s="201"/>
      <c r="E56" s="202"/>
      <c r="F56" s="202"/>
      <c r="G56" s="202"/>
      <c r="H56" s="202"/>
      <c r="I56" s="203"/>
      <c r="J56" s="204"/>
      <c r="K56" s="205" t="s">
        <v>67</v>
      </c>
      <c r="L56" s="206"/>
      <c r="M56" s="206"/>
      <c r="N56" s="207"/>
      <c r="O56" s="297"/>
    </row>
    <row r="57" spans="1:15" s="211" customFormat="1" ht="36" customHeight="1">
      <c r="A57" s="298" t="s">
        <v>237</v>
      </c>
      <c r="B57" s="220"/>
      <c r="C57" s="299"/>
      <c r="D57" s="222"/>
      <c r="E57" s="300"/>
      <c r="F57" s="300"/>
      <c r="G57" s="300"/>
      <c r="H57" s="300"/>
      <c r="I57" s="301"/>
      <c r="J57" s="209"/>
      <c r="K57" s="302"/>
      <c r="L57" s="303"/>
      <c r="M57" s="304"/>
      <c r="N57" s="305"/>
      <c r="O57" s="306"/>
    </row>
    <row r="58" spans="1:15" s="212" customFormat="1" ht="18" customHeight="1">
      <c r="A58" s="307" t="s">
        <v>238</v>
      </c>
      <c r="C58" s="213"/>
      <c r="D58" s="214"/>
      <c r="E58" s="215"/>
      <c r="F58" s="215"/>
      <c r="G58" s="215"/>
      <c r="H58" s="215"/>
      <c r="I58" s="216"/>
      <c r="J58" s="218"/>
      <c r="K58" s="308"/>
      <c r="L58" s="309"/>
      <c r="M58" s="310"/>
      <c r="N58" s="311"/>
      <c r="O58" s="312"/>
    </row>
    <row r="59" spans="1:15" s="221" customFormat="1" ht="18.75" customHeight="1" thickBot="1">
      <c r="A59" s="313" t="s">
        <v>239</v>
      </c>
      <c r="B59" s="220"/>
      <c r="D59" s="222"/>
      <c r="E59" s="223"/>
      <c r="F59" s="223"/>
      <c r="G59" s="223"/>
      <c r="H59" s="223"/>
      <c r="I59" s="224"/>
      <c r="J59" s="314" t="s">
        <v>1</v>
      </c>
      <c r="K59" s="315"/>
      <c r="L59" s="303"/>
      <c r="M59" s="316"/>
      <c r="N59" s="305"/>
      <c r="O59" s="317"/>
    </row>
    <row r="60" spans="1:15" s="237" customFormat="1" ht="28.5" customHeight="1">
      <c r="A60" s="87" t="s">
        <v>233</v>
      </c>
      <c r="B60" s="87"/>
      <c r="C60" s="87"/>
      <c r="D60" s="318"/>
      <c r="E60" s="229" t="s">
        <v>128</v>
      </c>
      <c r="F60" s="230"/>
      <c r="G60" s="229" t="s">
        <v>129</v>
      </c>
      <c r="H60" s="230"/>
      <c r="I60" s="231" t="s">
        <v>130</v>
      </c>
      <c r="J60" s="232"/>
      <c r="K60" s="233"/>
      <c r="L60" s="234"/>
      <c r="M60" s="234"/>
      <c r="N60" s="235"/>
      <c r="O60" s="236"/>
    </row>
    <row r="61" spans="1:15" s="237" customFormat="1" ht="28.5" customHeight="1">
      <c r="A61" s="88"/>
      <c r="B61" s="88"/>
      <c r="C61" s="88"/>
      <c r="D61" s="238"/>
      <c r="E61" s="239" t="s">
        <v>131</v>
      </c>
      <c r="F61" s="240" t="s">
        <v>3</v>
      </c>
      <c r="G61" s="239" t="s">
        <v>131</v>
      </c>
      <c r="H61" s="240" t="s">
        <v>3</v>
      </c>
      <c r="I61" s="239" t="s">
        <v>131</v>
      </c>
      <c r="J61" s="241" t="s">
        <v>3</v>
      </c>
      <c r="K61" s="242"/>
      <c r="L61" s="243" t="s">
        <v>132</v>
      </c>
      <c r="M61" s="243"/>
      <c r="N61" s="244"/>
      <c r="O61" s="319"/>
    </row>
    <row r="62" spans="1:15" s="237" customFormat="1" ht="6.75" customHeight="1">
      <c r="A62" s="246"/>
      <c r="B62" s="247"/>
      <c r="C62" s="247"/>
      <c r="D62" s="248"/>
      <c r="E62" s="249"/>
      <c r="F62" s="250"/>
      <c r="G62" s="249"/>
      <c r="H62" s="250"/>
      <c r="I62" s="249"/>
      <c r="J62" s="251"/>
      <c r="K62" s="252"/>
      <c r="L62" s="253"/>
      <c r="M62" s="253"/>
      <c r="N62" s="254"/>
      <c r="O62" s="255"/>
    </row>
    <row r="63" spans="1:15" s="264" customFormat="1" ht="15" customHeight="1">
      <c r="A63" s="246"/>
      <c r="B63" s="247" t="s">
        <v>202</v>
      </c>
      <c r="C63" s="320"/>
      <c r="D63" s="321"/>
      <c r="E63" s="257">
        <f>E65+E70+E73</f>
        <v>0</v>
      </c>
      <c r="F63" s="257">
        <f>IF(E$96&gt;0,(E63/E$96)*100,0)</f>
        <v>0</v>
      </c>
      <c r="G63" s="257">
        <f>G65+G70+G73</f>
        <v>0</v>
      </c>
      <c r="H63" s="257">
        <f>IF(G$96&gt;0,(G63/G$96)*100,0)</f>
        <v>0</v>
      </c>
      <c r="I63" s="258">
        <f>E63-G63</f>
        <v>0</v>
      </c>
      <c r="J63" s="259">
        <f>IF(G63=0,0,((I63/G63)*100))</f>
        <v>0</v>
      </c>
      <c r="K63" s="252"/>
      <c r="L63" s="253" t="s">
        <v>203</v>
      </c>
      <c r="M63" s="261"/>
      <c r="N63" s="262"/>
      <c r="O63" s="263">
        <v>43000</v>
      </c>
    </row>
    <row r="64" spans="1:15" s="264" customFormat="1" ht="7.5" customHeight="1">
      <c r="A64" s="246"/>
      <c r="B64" s="265"/>
      <c r="C64" s="266"/>
      <c r="D64" s="322"/>
      <c r="E64" s="257"/>
      <c r="F64" s="257"/>
      <c r="G64" s="257"/>
      <c r="H64" s="257"/>
      <c r="I64" s="258"/>
      <c r="J64" s="259"/>
      <c r="K64" s="252"/>
      <c r="L64" s="268"/>
      <c r="M64" s="269"/>
      <c r="N64" s="270"/>
      <c r="O64" s="263"/>
    </row>
    <row r="65" spans="1:15" s="264" customFormat="1" ht="19.5" customHeight="1">
      <c r="A65" s="265" t="s">
        <v>204</v>
      </c>
      <c r="B65" s="283"/>
      <c r="C65" s="323"/>
      <c r="D65" s="324"/>
      <c r="E65" s="257">
        <f>SUM(E66:E68)</f>
        <v>0</v>
      </c>
      <c r="F65" s="257">
        <f>IF(E$96&gt;0,(E65/E$96)*100,0)</f>
        <v>0</v>
      </c>
      <c r="G65" s="257">
        <f>SUM(G66:G68)</f>
        <v>0</v>
      </c>
      <c r="H65" s="257">
        <f>IF(G$96&gt;0,(G65/G$96)*100,0)</f>
        <v>0</v>
      </c>
      <c r="I65" s="258">
        <f>E65-G65</f>
        <v>0</v>
      </c>
      <c r="J65" s="259">
        <f>IF(G65=0,0,((I65/G65)*100))</f>
        <v>0</v>
      </c>
      <c r="K65" s="268" t="s">
        <v>137</v>
      </c>
      <c r="L65" s="268" t="s">
        <v>205</v>
      </c>
      <c r="M65" s="325"/>
      <c r="N65" s="326"/>
      <c r="O65" s="263">
        <v>43100</v>
      </c>
    </row>
    <row r="66" spans="1:15" s="264" customFormat="1" ht="25.5" customHeight="1">
      <c r="A66" s="246"/>
      <c r="B66" s="89" t="s">
        <v>206</v>
      </c>
      <c r="C66" s="89"/>
      <c r="D66" s="324"/>
      <c r="E66" s="275"/>
      <c r="F66" s="257">
        <f>IF(E$96&gt;0,(E66/E$96)*100,0)</f>
        <v>0</v>
      </c>
      <c r="G66" s="275"/>
      <c r="H66" s="257">
        <f>IF(G$96&gt;0,(G66/G$96)*100,0)</f>
        <v>0</v>
      </c>
      <c r="I66" s="258">
        <f>E66-G66</f>
        <v>0</v>
      </c>
      <c r="J66" s="259">
        <f>IF(G66=0,0,((I66/G66)*100))</f>
        <v>0</v>
      </c>
      <c r="K66" s="252"/>
      <c r="L66" s="276" t="s">
        <v>140</v>
      </c>
      <c r="M66" s="323" t="s">
        <v>206</v>
      </c>
      <c r="N66" s="326"/>
      <c r="O66" s="263">
        <v>43110</v>
      </c>
    </row>
    <row r="67" spans="1:15" s="264" customFormat="1" ht="25.5" customHeight="1">
      <c r="A67" s="246"/>
      <c r="B67" s="89" t="s">
        <v>207</v>
      </c>
      <c r="C67" s="89"/>
      <c r="D67" s="324"/>
      <c r="E67" s="275"/>
      <c r="F67" s="257">
        <f>IF(E$96&gt;0,(E67/E$96)*100,0)</f>
        <v>0</v>
      </c>
      <c r="G67" s="275"/>
      <c r="H67" s="257">
        <f>IF(G$96&gt;0,(G67/G$96)*100,0)</f>
        <v>0</v>
      </c>
      <c r="I67" s="258">
        <f>E67-G67</f>
        <v>0</v>
      </c>
      <c r="J67" s="259">
        <f>IF(G67=0,0,((I67/G67)*100))</f>
        <v>0</v>
      </c>
      <c r="K67" s="252"/>
      <c r="L67" s="276" t="s">
        <v>142</v>
      </c>
      <c r="M67" s="325" t="s">
        <v>207</v>
      </c>
      <c r="N67" s="326"/>
      <c r="O67" s="263">
        <v>43120</v>
      </c>
    </row>
    <row r="68" spans="1:15" s="264" customFormat="1" ht="25.5" customHeight="1">
      <c r="A68" s="246"/>
      <c r="B68" s="89" t="s">
        <v>208</v>
      </c>
      <c r="C68" s="89"/>
      <c r="D68" s="324"/>
      <c r="E68" s="275"/>
      <c r="F68" s="257">
        <f>IF(E$96&gt;0,(E68/E$96)*100,0)</f>
        <v>0</v>
      </c>
      <c r="G68" s="275"/>
      <c r="H68" s="257">
        <f>IF(G$96&gt;0,(G68/G$96)*100,0)</f>
        <v>0</v>
      </c>
      <c r="I68" s="258">
        <f>E68-G68</f>
        <v>0</v>
      </c>
      <c r="J68" s="259">
        <f>IF(G68=0,0,((I68/G68)*100))</f>
        <v>0</v>
      </c>
      <c r="K68" s="252"/>
      <c r="L68" s="276" t="s">
        <v>144</v>
      </c>
      <c r="M68" s="269" t="s">
        <v>208</v>
      </c>
      <c r="N68" s="326"/>
      <c r="O68" s="263">
        <v>43130</v>
      </c>
    </row>
    <row r="69" spans="1:15" s="264" customFormat="1" ht="12" customHeight="1">
      <c r="A69" s="246"/>
      <c r="B69" s="265"/>
      <c r="C69" s="266"/>
      <c r="D69" s="322"/>
      <c r="E69" s="257"/>
      <c r="F69" s="257"/>
      <c r="G69" s="257"/>
      <c r="H69" s="257"/>
      <c r="I69" s="258"/>
      <c r="J69" s="259"/>
      <c r="K69" s="252"/>
      <c r="L69" s="268"/>
      <c r="M69" s="269"/>
      <c r="N69" s="270"/>
      <c r="O69" s="263"/>
    </row>
    <row r="70" spans="1:15" s="264" customFormat="1" ht="19.5" customHeight="1">
      <c r="A70" s="265" t="s">
        <v>209</v>
      </c>
      <c r="B70" s="283"/>
      <c r="C70" s="323"/>
      <c r="D70" s="324"/>
      <c r="E70" s="257">
        <f>SUM(E71)</f>
        <v>0</v>
      </c>
      <c r="F70" s="257">
        <f>IF(E$96&gt;0,(E70/E$96)*100,0)</f>
        <v>0</v>
      </c>
      <c r="G70" s="257">
        <f>SUM(G71)</f>
        <v>0</v>
      </c>
      <c r="H70" s="257">
        <f>IF(G$96&gt;0,(G70/G$96)*100,0)</f>
        <v>0</v>
      </c>
      <c r="I70" s="258">
        <f>E70-G70</f>
        <v>0</v>
      </c>
      <c r="J70" s="259">
        <f>IF(G70=0,0,((I70/G70)*100))</f>
        <v>0</v>
      </c>
      <c r="K70" s="268" t="s">
        <v>154</v>
      </c>
      <c r="L70" s="268" t="s">
        <v>210</v>
      </c>
      <c r="M70" s="325"/>
      <c r="N70" s="326"/>
      <c r="O70" s="263">
        <v>43200</v>
      </c>
    </row>
    <row r="71" spans="1:15" s="264" customFormat="1" ht="25.5" customHeight="1">
      <c r="A71" s="246"/>
      <c r="B71" s="89" t="s">
        <v>211</v>
      </c>
      <c r="C71" s="89"/>
      <c r="D71" s="324"/>
      <c r="E71" s="275"/>
      <c r="F71" s="257">
        <f>IF(E$96&gt;0,(E71/E$96)*100,0)</f>
        <v>0</v>
      </c>
      <c r="G71" s="275"/>
      <c r="H71" s="257">
        <f>IF(G$96&gt;0,(G71/G$96)*100,0)</f>
        <v>0</v>
      </c>
      <c r="I71" s="258">
        <f>E71-G71</f>
        <v>0</v>
      </c>
      <c r="J71" s="259">
        <f>IF(G71=0,0,((I71/G71)*100))</f>
        <v>0</v>
      </c>
      <c r="K71" s="252"/>
      <c r="L71" s="276" t="s">
        <v>140</v>
      </c>
      <c r="M71" s="325" t="s">
        <v>211</v>
      </c>
      <c r="N71" s="326"/>
      <c r="O71" s="263">
        <v>43210</v>
      </c>
    </row>
    <row r="72" spans="1:15" s="264" customFormat="1" ht="12" customHeight="1">
      <c r="A72" s="246"/>
      <c r="B72" s="265"/>
      <c r="C72" s="266"/>
      <c r="D72" s="322"/>
      <c r="E72" s="257"/>
      <c r="F72" s="257"/>
      <c r="G72" s="257"/>
      <c r="H72" s="257"/>
      <c r="I72" s="258"/>
      <c r="J72" s="259"/>
      <c r="K72" s="252"/>
      <c r="L72" s="268"/>
      <c r="M72" s="269"/>
      <c r="N72" s="270"/>
      <c r="O72" s="263"/>
    </row>
    <row r="73" spans="1:15" s="264" customFormat="1" ht="19.5" customHeight="1">
      <c r="A73" s="265" t="s">
        <v>212</v>
      </c>
      <c r="B73" s="283"/>
      <c r="C73" s="323"/>
      <c r="D73" s="324"/>
      <c r="E73" s="257">
        <f>SUM(E74)</f>
        <v>0</v>
      </c>
      <c r="F73" s="257">
        <f>IF(E$96&gt;0,(E73/E$96)*100,0)</f>
        <v>0</v>
      </c>
      <c r="G73" s="257">
        <f>SUM(G74)</f>
        <v>0</v>
      </c>
      <c r="H73" s="257">
        <f>IF(G$96&gt;0,(G73/G$96)*100,0)</f>
        <v>0</v>
      </c>
      <c r="I73" s="258">
        <f>E73-G73</f>
        <v>0</v>
      </c>
      <c r="J73" s="259">
        <f>IF(G73=0,0,((I73/G73)*100))</f>
        <v>0</v>
      </c>
      <c r="K73" s="268" t="s">
        <v>163</v>
      </c>
      <c r="L73" s="268" t="s">
        <v>213</v>
      </c>
      <c r="M73" s="325"/>
      <c r="N73" s="326"/>
      <c r="O73" s="263">
        <v>43300</v>
      </c>
    </row>
    <row r="74" spans="1:15" s="264" customFormat="1" ht="25.5" customHeight="1">
      <c r="A74" s="246"/>
      <c r="B74" s="89" t="s">
        <v>214</v>
      </c>
      <c r="C74" s="89"/>
      <c r="D74" s="324"/>
      <c r="E74" s="275"/>
      <c r="F74" s="257">
        <f>IF(E$96&gt;0,(E74/E$96)*100,0)</f>
        <v>0</v>
      </c>
      <c r="G74" s="275"/>
      <c r="H74" s="257">
        <f>IF(G$96&gt;0,(G74/G$96)*100,0)</f>
        <v>0</v>
      </c>
      <c r="I74" s="258">
        <f>E74-G74</f>
        <v>0</v>
      </c>
      <c r="J74" s="259">
        <f>IF(G74=0,0,((I74/G74)*100))</f>
        <v>0</v>
      </c>
      <c r="K74" s="252"/>
      <c r="L74" s="276" t="s">
        <v>140</v>
      </c>
      <c r="M74" s="325" t="s">
        <v>214</v>
      </c>
      <c r="N74" s="326"/>
      <c r="O74" s="263">
        <v>43310</v>
      </c>
    </row>
    <row r="75" spans="1:15" s="264" customFormat="1" ht="12" customHeight="1">
      <c r="A75" s="246"/>
      <c r="B75" s="265"/>
      <c r="C75" s="266"/>
      <c r="D75" s="322"/>
      <c r="E75" s="257"/>
      <c r="F75" s="257"/>
      <c r="G75" s="257"/>
      <c r="H75" s="257"/>
      <c r="I75" s="258"/>
      <c r="J75" s="259"/>
      <c r="K75" s="252"/>
      <c r="L75" s="268"/>
      <c r="M75" s="269"/>
      <c r="N75" s="270"/>
      <c r="O75" s="263"/>
    </row>
    <row r="76" spans="1:15" s="264" customFormat="1" ht="19.5" customHeight="1">
      <c r="A76" s="246"/>
      <c r="B76" s="247" t="s">
        <v>215</v>
      </c>
      <c r="C76" s="327"/>
      <c r="D76" s="328"/>
      <c r="E76" s="257">
        <f>SUM(E78,E81,E85,E89)</f>
        <v>2795019200.67</v>
      </c>
      <c r="F76" s="257">
        <f>IF(E$96&gt;0,(E76/E$96)*100,0)</f>
        <v>100</v>
      </c>
      <c r="G76" s="257">
        <f>SUM(G78,G81,G85,G89)</f>
        <v>2820909680.67</v>
      </c>
      <c r="H76" s="257">
        <f>IF(G$96&gt;0,(G76/G$96)*100,0)</f>
        <v>100</v>
      </c>
      <c r="I76" s="258">
        <f>E76-G76</f>
        <v>-25890480</v>
      </c>
      <c r="J76" s="259">
        <f>IF(G76=0,0,((I76/G76)*100))</f>
        <v>-0.9178060601305995</v>
      </c>
      <c r="K76" s="252"/>
      <c r="L76" s="253" t="s">
        <v>216</v>
      </c>
      <c r="M76" s="329"/>
      <c r="N76" s="330"/>
      <c r="O76" s="263">
        <v>44000</v>
      </c>
    </row>
    <row r="77" spans="1:15" s="264" customFormat="1" ht="7.5" customHeight="1">
      <c r="A77" s="246"/>
      <c r="B77" s="265"/>
      <c r="C77" s="266"/>
      <c r="D77" s="322"/>
      <c r="E77" s="257"/>
      <c r="F77" s="257"/>
      <c r="G77" s="257"/>
      <c r="H77" s="257"/>
      <c r="I77" s="258"/>
      <c r="J77" s="259"/>
      <c r="K77" s="252"/>
      <c r="L77" s="268"/>
      <c r="M77" s="269"/>
      <c r="N77" s="270"/>
      <c r="O77" s="263"/>
    </row>
    <row r="78" spans="1:15" s="264" customFormat="1" ht="19.5" customHeight="1">
      <c r="A78" s="265" t="s">
        <v>217</v>
      </c>
      <c r="B78" s="283"/>
      <c r="C78" s="266"/>
      <c r="D78" s="328"/>
      <c r="E78" s="257">
        <f>SUM(E79)</f>
        <v>2459201962.78</v>
      </c>
      <c r="F78" s="257">
        <f>IF(E$96&gt;0,(E78/E$96)*100,0)</f>
        <v>87.98515452740001</v>
      </c>
      <c r="G78" s="257">
        <f>SUM(G79)</f>
        <v>2459201962.78</v>
      </c>
      <c r="H78" s="257">
        <f>IF(G$96&gt;0,(G78/G$96)*100,0)</f>
        <v>87.17762144713225</v>
      </c>
      <c r="I78" s="258">
        <f>E78-G78</f>
        <v>0</v>
      </c>
      <c r="J78" s="259">
        <f>IF(G78=0,0,((I78/G78)*100))</f>
        <v>0</v>
      </c>
      <c r="K78" s="268" t="s">
        <v>137</v>
      </c>
      <c r="L78" s="268" t="s">
        <v>218</v>
      </c>
      <c r="M78" s="269"/>
      <c r="N78" s="330"/>
      <c r="O78" s="263">
        <v>44100</v>
      </c>
    </row>
    <row r="79" spans="1:15" s="264" customFormat="1" ht="25.5" customHeight="1">
      <c r="A79" s="246"/>
      <c r="B79" s="89" t="s">
        <v>219</v>
      </c>
      <c r="C79" s="89"/>
      <c r="D79" s="328"/>
      <c r="E79" s="275">
        <v>2459201962.78</v>
      </c>
      <c r="F79" s="257">
        <f>IF(E$96&gt;0,(E79/E$96)*100,0)</f>
        <v>87.98515452740001</v>
      </c>
      <c r="G79" s="275">
        <v>2459201962.78</v>
      </c>
      <c r="H79" s="257">
        <f>IF(G$96&gt;0,(G79/G$96)*100,0)</f>
        <v>87.17762144713225</v>
      </c>
      <c r="I79" s="258">
        <f>E79-G79</f>
        <v>0</v>
      </c>
      <c r="J79" s="259">
        <f>IF(G79=0,0,((I79/G79)*100))</f>
        <v>0</v>
      </c>
      <c r="K79" s="252"/>
      <c r="L79" s="276" t="s">
        <v>140</v>
      </c>
      <c r="M79" s="269" t="s">
        <v>219</v>
      </c>
      <c r="N79" s="330"/>
      <c r="O79" s="263">
        <v>44110</v>
      </c>
    </row>
    <row r="80" spans="1:15" s="264" customFormat="1" ht="12" customHeight="1">
      <c r="A80" s="246"/>
      <c r="B80" s="265"/>
      <c r="C80" s="266"/>
      <c r="D80" s="322"/>
      <c r="E80" s="257"/>
      <c r="F80" s="257"/>
      <c r="G80" s="257"/>
      <c r="H80" s="257"/>
      <c r="I80" s="258"/>
      <c r="J80" s="259"/>
      <c r="K80" s="252"/>
      <c r="L80" s="268"/>
      <c r="M80" s="269"/>
      <c r="N80" s="270"/>
      <c r="O80" s="263"/>
    </row>
    <row r="81" spans="1:15" s="264" customFormat="1" ht="19.5" customHeight="1">
      <c r="A81" s="265" t="s">
        <v>220</v>
      </c>
      <c r="B81" s="283"/>
      <c r="C81" s="323"/>
      <c r="D81" s="324"/>
      <c r="E81" s="257">
        <f>SUM(E82:E83)</f>
        <v>300103856.25</v>
      </c>
      <c r="F81" s="257">
        <f>IF(E$96&gt;0,(E81/E$96)*100,0)</f>
        <v>10.737094620962226</v>
      </c>
      <c r="G81" s="257">
        <f>SUM(G82:G83)</f>
        <v>300103856.25</v>
      </c>
      <c r="H81" s="257">
        <f>IF(G$96&gt;0,(G81/G$96)*100,0)</f>
        <v>10.638548915849078</v>
      </c>
      <c r="I81" s="258">
        <f>E81-G81</f>
        <v>0</v>
      </c>
      <c r="J81" s="259">
        <f>IF(G81=0,0,((I81/G81)*100))</f>
        <v>0</v>
      </c>
      <c r="K81" s="268" t="s">
        <v>154</v>
      </c>
      <c r="L81" s="268" t="s">
        <v>221</v>
      </c>
      <c r="M81" s="325"/>
      <c r="N81" s="326"/>
      <c r="O81" s="263">
        <v>44200</v>
      </c>
    </row>
    <row r="82" spans="1:15" s="264" customFormat="1" ht="25.5" customHeight="1">
      <c r="A82" s="246"/>
      <c r="B82" s="89" t="s">
        <v>222</v>
      </c>
      <c r="C82" s="89"/>
      <c r="D82" s="324"/>
      <c r="E82" s="275">
        <v>103856.25</v>
      </c>
      <c r="F82" s="257">
        <f>IF(E$96&gt;0,(E82/E$96)*100,0)</f>
        <v>0.0037157615938775805</v>
      </c>
      <c r="G82" s="275">
        <v>103856.25</v>
      </c>
      <c r="H82" s="257">
        <f>IF(G$96&gt;0,(G82/G$96)*100,0)</f>
        <v>0.0036816581087889665</v>
      </c>
      <c r="I82" s="258">
        <f>E82-G82</f>
        <v>0</v>
      </c>
      <c r="J82" s="259">
        <f>IF(G82=0,0,((I82/G82)*100))</f>
        <v>0</v>
      </c>
      <c r="K82" s="252"/>
      <c r="L82" s="276" t="s">
        <v>140</v>
      </c>
      <c r="M82" s="269" t="s">
        <v>222</v>
      </c>
      <c r="N82" s="326"/>
      <c r="O82" s="263">
        <v>44210</v>
      </c>
    </row>
    <row r="83" spans="1:15" s="264" customFormat="1" ht="25.5" customHeight="1">
      <c r="A83" s="246"/>
      <c r="B83" s="89" t="s">
        <v>223</v>
      </c>
      <c r="C83" s="89"/>
      <c r="D83" s="324"/>
      <c r="E83" s="275">
        <v>300000000</v>
      </c>
      <c r="F83" s="257">
        <f>IF(E$96&gt;0,(E83/E$96)*100,0)</f>
        <v>10.733378859368349</v>
      </c>
      <c r="G83" s="275">
        <v>300000000</v>
      </c>
      <c r="H83" s="257">
        <f>IF(G$96&gt;0,(G83/G$96)*100,0)</f>
        <v>10.63486725774029</v>
      </c>
      <c r="I83" s="258">
        <f>E83-G83</f>
        <v>0</v>
      </c>
      <c r="J83" s="259">
        <f>IF(G83=0,0,((I83/G83)*100))</f>
        <v>0</v>
      </c>
      <c r="K83" s="252"/>
      <c r="L83" s="276" t="s">
        <v>142</v>
      </c>
      <c r="M83" s="269" t="s">
        <v>223</v>
      </c>
      <c r="N83" s="326"/>
      <c r="O83" s="263">
        <v>44220</v>
      </c>
    </row>
    <row r="84" spans="1:15" s="264" customFormat="1" ht="12" customHeight="1">
      <c r="A84" s="246"/>
      <c r="B84" s="265"/>
      <c r="C84" s="266"/>
      <c r="D84" s="322"/>
      <c r="E84" s="257"/>
      <c r="F84" s="257"/>
      <c r="G84" s="257"/>
      <c r="H84" s="257"/>
      <c r="I84" s="258"/>
      <c r="J84" s="259"/>
      <c r="K84" s="252"/>
      <c r="L84" s="268"/>
      <c r="M84" s="269"/>
      <c r="N84" s="270"/>
      <c r="O84" s="263"/>
    </row>
    <row r="85" spans="1:15" s="264" customFormat="1" ht="19.5" customHeight="1">
      <c r="A85" s="265" t="s">
        <v>224</v>
      </c>
      <c r="B85" s="283"/>
      <c r="C85" s="323"/>
      <c r="D85" s="324"/>
      <c r="E85" s="257">
        <f>E86-E87</f>
        <v>35713381.64</v>
      </c>
      <c r="F85" s="257">
        <f>IF(E$96&gt;0,(E85/E$96)*100,0)</f>
        <v>1.2777508516377658</v>
      </c>
      <c r="G85" s="257">
        <f>G86-G87</f>
        <v>61603861.64</v>
      </c>
      <c r="H85" s="257">
        <f>IF(G$96&gt;0,(G85/G$96)*100,0)</f>
        <v>2.1838296370186634</v>
      </c>
      <c r="I85" s="258">
        <f>E85-G85</f>
        <v>-25890480</v>
      </c>
      <c r="J85" s="259">
        <f>IF(G85=0,0,((I85/G85)*100))</f>
        <v>-42.02736534813112</v>
      </c>
      <c r="K85" s="268" t="s">
        <v>163</v>
      </c>
      <c r="L85" s="268" t="s">
        <v>240</v>
      </c>
      <c r="M85" s="325"/>
      <c r="N85" s="326"/>
      <c r="O85" s="263">
        <v>44300</v>
      </c>
    </row>
    <row r="86" spans="1:15" s="264" customFormat="1" ht="25.5" customHeight="1">
      <c r="A86" s="265"/>
      <c r="B86" s="89" t="s">
        <v>225</v>
      </c>
      <c r="C86" s="89"/>
      <c r="D86" s="324"/>
      <c r="E86" s="275">
        <v>35713381.64</v>
      </c>
      <c r="F86" s="257">
        <f>IF(E$96&gt;0,(E86/E$96)*100,0)</f>
        <v>1.2777508516377658</v>
      </c>
      <c r="G86" s="275">
        <v>61603861.64</v>
      </c>
      <c r="H86" s="257">
        <f>IF(G$96&gt;0,(G86/G$96)*100,0)</f>
        <v>2.1838296370186634</v>
      </c>
      <c r="I86" s="258">
        <f>E86-G86</f>
        <v>-25890480</v>
      </c>
      <c r="J86" s="259">
        <f>IF(G86=0,0,((I86/G86)*100))</f>
        <v>-42.02736534813112</v>
      </c>
      <c r="K86" s="268"/>
      <c r="L86" s="276" t="s">
        <v>140</v>
      </c>
      <c r="M86" s="269" t="s">
        <v>225</v>
      </c>
      <c r="N86" s="326"/>
      <c r="O86" s="263">
        <v>44310</v>
      </c>
    </row>
    <row r="87" spans="1:15" s="264" customFormat="1" ht="25.5" customHeight="1">
      <c r="A87" s="265"/>
      <c r="B87" s="89" t="s">
        <v>226</v>
      </c>
      <c r="C87" s="89"/>
      <c r="D87" s="324"/>
      <c r="E87" s="275"/>
      <c r="F87" s="257">
        <f>IF(E$96&gt;0,(E87/E$96)*100,0)</f>
        <v>0</v>
      </c>
      <c r="G87" s="275"/>
      <c r="H87" s="257">
        <f>IF(G$96&gt;0,(G87/G$96)*100,0)</f>
        <v>0</v>
      </c>
      <c r="I87" s="258">
        <f>E87-G87</f>
        <v>0</v>
      </c>
      <c r="J87" s="259">
        <f>IF(G87=0,0,((I87/G87)*100))</f>
        <v>0</v>
      </c>
      <c r="K87" s="268"/>
      <c r="L87" s="276" t="s">
        <v>142</v>
      </c>
      <c r="M87" s="269" t="s">
        <v>226</v>
      </c>
      <c r="N87" s="326"/>
      <c r="O87" s="263">
        <v>44320</v>
      </c>
    </row>
    <row r="88" spans="1:15" s="264" customFormat="1" ht="12" customHeight="1">
      <c r="A88" s="246"/>
      <c r="B88" s="265"/>
      <c r="C88" s="266"/>
      <c r="D88" s="322"/>
      <c r="E88" s="257"/>
      <c r="F88" s="257"/>
      <c r="G88" s="257"/>
      <c r="H88" s="257"/>
      <c r="I88" s="258"/>
      <c r="J88" s="259"/>
      <c r="K88" s="252"/>
      <c r="L88" s="268"/>
      <c r="M88" s="269"/>
      <c r="N88" s="270"/>
      <c r="O88" s="263"/>
    </row>
    <row r="89" spans="1:15" s="264" customFormat="1" ht="13.5" customHeight="1">
      <c r="A89" s="265" t="s">
        <v>227</v>
      </c>
      <c r="B89" s="331"/>
      <c r="C89" s="323"/>
      <c r="D89" s="324"/>
      <c r="E89" s="257">
        <f>SUM(E91:E92)</f>
        <v>0</v>
      </c>
      <c r="F89" s="257">
        <f>IF(E$96&gt;0,(E89/E$96)*100,0)</f>
        <v>0</v>
      </c>
      <c r="G89" s="257">
        <f>SUM(G91:G92)</f>
        <v>0</v>
      </c>
      <c r="H89" s="257">
        <f>IF(G$96&gt;0,(G89/G$96)*100,0)</f>
        <v>0</v>
      </c>
      <c r="I89" s="258">
        <f>E89-G89</f>
        <v>0</v>
      </c>
      <c r="J89" s="259">
        <f>IF(G89=0,0,((I89/G89)*100))</f>
        <v>0</v>
      </c>
      <c r="K89" s="268"/>
      <c r="L89" s="268"/>
      <c r="M89" s="325"/>
      <c r="N89" s="326"/>
      <c r="O89" s="263"/>
    </row>
    <row r="90" spans="1:15" s="264" customFormat="1" ht="7.5" customHeight="1">
      <c r="A90" s="246"/>
      <c r="B90" s="265"/>
      <c r="C90" s="266"/>
      <c r="D90" s="322"/>
      <c r="E90" s="257"/>
      <c r="F90" s="257"/>
      <c r="G90" s="257"/>
      <c r="H90" s="257"/>
      <c r="I90" s="258"/>
      <c r="J90" s="259"/>
      <c r="K90" s="252"/>
      <c r="L90" s="268"/>
      <c r="M90" s="269"/>
      <c r="N90" s="270"/>
      <c r="O90" s="263"/>
    </row>
    <row r="91" spans="1:15" s="264" customFormat="1" ht="25.5" customHeight="1">
      <c r="A91" s="265"/>
      <c r="B91" s="89" t="s">
        <v>228</v>
      </c>
      <c r="C91" s="89"/>
      <c r="D91" s="324"/>
      <c r="E91" s="275"/>
      <c r="F91" s="257">
        <f>IF(E$96&gt;0,(E91/E$96)*100,0)</f>
        <v>0</v>
      </c>
      <c r="G91" s="275"/>
      <c r="H91" s="257">
        <f>IF(G$96&gt;0,(G91/G$96)*100,0)</f>
        <v>0</v>
      </c>
      <c r="I91" s="258">
        <f>E91-G91</f>
        <v>0</v>
      </c>
      <c r="J91" s="259">
        <f>IF(G91=0,0,((I91/G91)*100))</f>
        <v>0</v>
      </c>
      <c r="K91" s="332"/>
      <c r="L91" s="333"/>
      <c r="M91" s="325"/>
      <c r="N91" s="326"/>
      <c r="O91" s="263"/>
    </row>
    <row r="92" spans="1:15" s="264" customFormat="1" ht="25.5" customHeight="1">
      <c r="A92" s="265"/>
      <c r="B92" s="89" t="s">
        <v>229</v>
      </c>
      <c r="C92" s="89"/>
      <c r="D92" s="324"/>
      <c r="E92" s="275"/>
      <c r="F92" s="257">
        <f>IF(E$96&gt;0,(E92/E$96)*100,0)</f>
        <v>0</v>
      </c>
      <c r="G92" s="275"/>
      <c r="H92" s="257">
        <f>IF(G$96&gt;0,(G92/G$96)*100,0)</f>
        <v>0</v>
      </c>
      <c r="I92" s="258">
        <f>E92-G92</f>
        <v>0</v>
      </c>
      <c r="J92" s="259">
        <f>IF(G92=0,0,((I92/G92)*100))</f>
        <v>0</v>
      </c>
      <c r="K92" s="332"/>
      <c r="L92" s="333"/>
      <c r="M92" s="325"/>
      <c r="N92" s="326"/>
      <c r="O92" s="263"/>
    </row>
    <row r="93" spans="1:15" s="264" customFormat="1" ht="21" customHeight="1">
      <c r="A93" s="265"/>
      <c r="B93" s="274"/>
      <c r="C93" s="274"/>
      <c r="D93" s="324"/>
      <c r="E93" s="275"/>
      <c r="F93" s="257"/>
      <c r="G93" s="275"/>
      <c r="H93" s="257"/>
      <c r="I93" s="258"/>
      <c r="J93" s="259"/>
      <c r="K93" s="332"/>
      <c r="L93" s="333"/>
      <c r="M93" s="325"/>
      <c r="N93" s="326"/>
      <c r="O93" s="263"/>
    </row>
    <row r="94" spans="1:15" s="264" customFormat="1" ht="21" customHeight="1">
      <c r="A94" s="265"/>
      <c r="B94" s="266"/>
      <c r="C94" s="278"/>
      <c r="D94" s="324"/>
      <c r="E94" s="275"/>
      <c r="F94" s="257"/>
      <c r="G94" s="275"/>
      <c r="H94" s="257"/>
      <c r="I94" s="258"/>
      <c r="J94" s="259"/>
      <c r="K94" s="332"/>
      <c r="L94" s="333"/>
      <c r="M94" s="325"/>
      <c r="N94" s="326"/>
      <c r="O94" s="263"/>
    </row>
    <row r="95" spans="1:15" s="264" customFormat="1" ht="18.75" customHeight="1">
      <c r="A95" s="265"/>
      <c r="B95" s="266"/>
      <c r="C95" s="278"/>
      <c r="D95" s="324"/>
      <c r="E95" s="275"/>
      <c r="F95" s="257"/>
      <c r="G95" s="275"/>
      <c r="H95" s="257"/>
      <c r="I95" s="258"/>
      <c r="J95" s="259"/>
      <c r="K95" s="332"/>
      <c r="L95" s="333"/>
      <c r="M95" s="325"/>
      <c r="N95" s="326"/>
      <c r="O95" s="263"/>
    </row>
    <row r="96" spans="1:15" s="264" customFormat="1" ht="21" customHeight="1" thickBot="1">
      <c r="A96" s="334"/>
      <c r="B96" s="335" t="s">
        <v>200</v>
      </c>
      <c r="C96" s="336"/>
      <c r="D96" s="337"/>
      <c r="E96" s="287">
        <f>E63+E76</f>
        <v>2795019200.67</v>
      </c>
      <c r="F96" s="287">
        <f>IF(E$96&gt;0,(E96/E$96)*100,0)</f>
        <v>100</v>
      </c>
      <c r="G96" s="287">
        <f>G63+G76</f>
        <v>2820909680.67</v>
      </c>
      <c r="H96" s="287">
        <f>IF(G$96&gt;0,(G96/G$96)*100,0)</f>
        <v>100</v>
      </c>
      <c r="I96" s="288">
        <f>E96-G96</f>
        <v>-25890480</v>
      </c>
      <c r="J96" s="290">
        <f>IF(G96=0,0,((I96/G96)*100))</f>
        <v>-0.9178060601305995</v>
      </c>
      <c r="K96" s="291"/>
      <c r="L96" s="253" t="s">
        <v>201</v>
      </c>
      <c r="M96" s="261"/>
      <c r="N96" s="262"/>
      <c r="O96" s="263">
        <v>45000</v>
      </c>
    </row>
    <row r="97" spans="1:15" s="344" customFormat="1" ht="16.5">
      <c r="A97" s="338"/>
      <c r="B97" s="339"/>
      <c r="C97" s="340"/>
      <c r="D97" s="340"/>
      <c r="E97" s="341"/>
      <c r="F97" s="341"/>
      <c r="G97" s="342"/>
      <c r="H97" s="341"/>
      <c r="I97" s="343"/>
      <c r="K97" s="345"/>
      <c r="L97" s="346"/>
      <c r="M97" s="347"/>
      <c r="N97" s="347"/>
      <c r="O97" s="348"/>
    </row>
  </sheetData>
  <mergeCells count="47">
    <mergeCell ref="B83:C83"/>
    <mergeCell ref="B87:C87"/>
    <mergeCell ref="B91:C91"/>
    <mergeCell ref="B92:C92"/>
    <mergeCell ref="B86:C8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21:C21"/>
    <mergeCell ref="B14:C14"/>
    <mergeCell ref="B15:C15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82:C82"/>
    <mergeCell ref="B79:C79"/>
    <mergeCell ref="B67:C67"/>
    <mergeCell ref="B68:C68"/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</mergeCells>
  <printOptions/>
  <pageMargins left="0.5905511811023623" right="0.5905511811023623" top="0.31496062992125984" bottom="0.9448818897637796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2005-08-26T10:44:57Z</dcterms:modified>
  <cp:category/>
  <cp:version/>
  <cp:contentType/>
  <cp:contentStatus/>
</cp:coreProperties>
</file>