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>#REF!</definedName>
    <definedName name="FUNCTION" localSheetId="2">#REF!</definedName>
    <definedName name="FUNCTION">#REF!</definedName>
    <definedName name="HH">#REF!</definedName>
    <definedName name="INPUT" localSheetId="2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<sst xmlns="http://schemas.openxmlformats.org/spreadsheetml/2006/main" count="346" uniqueCount="241">
  <si>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</si>
  <si>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</si>
  <si>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</si>
  <si>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</si>
  <si>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</si>
  <si>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</si>
  <si>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</si>
  <si>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</si>
  <si>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</si>
  <si>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</si>
  <si>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</si>
  <si>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</si>
  <si>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</si>
  <si>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</si>
  <si>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</si>
  <si>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</si>
  <si>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</si>
  <si>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</si>
  <si>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</si>
  <si>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</si>
  <si>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</si>
  <si>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</si>
  <si>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</si>
  <si>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</si>
  <si>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</si>
  <si>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</si>
  <si>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</si>
  <si>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</si>
  <si>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</si>
  <si>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</si>
  <si>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</si>
  <si>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</si>
  <si>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</si>
  <si>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</si>
  <si>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</si>
  <si>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</si>
  <si>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</si>
  <si>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</si>
  <si>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</si>
  <si>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</si>
  <si>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地方建設基金</t>
  </si>
  <si>
    <t>收支餘絀決算表</t>
  </si>
  <si>
    <t>──────</t>
  </si>
  <si>
    <t>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</si>
  <si>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</si>
  <si>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</si>
  <si>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</si>
  <si>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</si>
  <si>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</si>
  <si>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</si>
  <si>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</si>
  <si>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</si>
  <si>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</si>
  <si>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</si>
  <si>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</si>
  <si>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</si>
  <si>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</si>
  <si>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</si>
  <si>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</si>
  <si>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</si>
  <si>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</si>
  <si>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</si>
  <si>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</si>
  <si>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</si>
  <si>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</si>
  <si>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</si>
  <si>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</si>
  <si>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</si>
  <si>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</si>
  <si>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</si>
  <si>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</si>
  <si>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</si>
  <si>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</si>
  <si>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</si>
  <si>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</si>
  <si>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地方建設基金餘絀撥補決算表</t>
  </si>
  <si>
    <t>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</si>
  <si>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</si>
  <si>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</si>
  <si>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</si>
  <si>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</si>
  <si>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</si>
  <si>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</si>
  <si>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</si>
  <si>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</si>
  <si>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</si>
  <si>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</si>
  <si>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</si>
  <si>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</si>
  <si>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</si>
  <si>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</si>
  <si>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</si>
  <si>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</si>
  <si>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</si>
  <si>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</si>
  <si>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</si>
  <si>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</si>
  <si>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</si>
  <si>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</si>
  <si>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</si>
  <si>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</si>
  <si>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</si>
  <si>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</si>
  <si>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</si>
  <si>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</si>
  <si>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</si>
  <si>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</si>
  <si>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</si>
  <si>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</si>
  <si>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</si>
  <si>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</si>
  <si>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</si>
  <si>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</si>
  <si>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</si>
  <si>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地方建設基金現金流量決算表</t>
  </si>
  <si>
    <t>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</si>
  <si>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</si>
  <si>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</si>
  <si>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</si>
  <si>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</si>
  <si>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</si>
  <si>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</si>
  <si>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</si>
  <si>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</si>
  <si>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</si>
  <si>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</si>
  <si>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</si>
  <si>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</si>
  <si>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</si>
  <si>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</si>
  <si>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</si>
  <si>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</si>
  <si>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</si>
  <si>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</si>
  <si>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</si>
  <si>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</si>
  <si>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</si>
  <si>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</si>
  <si>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</si>
  <si>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</si>
  <si>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</si>
  <si>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</si>
  <si>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</si>
  <si>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</si>
  <si>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</si>
  <si>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</si>
  <si>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</si>
  <si>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</si>
  <si>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</si>
  <si>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</si>
  <si>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</si>
  <si>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</si>
  <si>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</si>
  <si>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</si>
  <si>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</si>
  <si>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</si>
  <si>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</si>
  <si>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</si>
  <si>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</si>
  <si>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</si>
  <si>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</si>
  <si>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</si>
  <si>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</si>
  <si>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</si>
  <si>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</si>
  <si>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</si>
  <si>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</si>
  <si>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</si>
  <si>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</si>
  <si>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</si>
  <si>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</si>
  <si>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</si>
  <si>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</si>
  <si>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</si>
  <si>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</si>
  <si>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</si>
  <si>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</si>
  <si>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</si>
  <si>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</si>
  <si>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</si>
  <si>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</si>
  <si>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</si>
  <si>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</si>
  <si>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</si>
  <si>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</si>
  <si>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</si>
  <si>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</si>
  <si>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</si>
  <si>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</si>
  <si>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</si>
  <si>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</si>
  <si>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</si>
  <si>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</si>
  <si>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</si>
  <si>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</si>
  <si>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</si>
  <si>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</si>
  <si>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</si>
  <si>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</si>
  <si>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</si>
  <si>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</si>
  <si>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</si>
  <si>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</si>
  <si>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</si>
  <si>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</si>
  <si>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</si>
  <si>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</si>
  <si>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</si>
  <si>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</si>
  <si>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</si>
  <si>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</si>
  <si>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</si>
  <si>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</si>
  <si>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</si>
  <si>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</si>
  <si>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</si>
  <si>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</si>
  <si>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</si>
  <si>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</si>
  <si>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</si>
  <si>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</si>
  <si>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</si>
  <si>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</si>
  <si>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</si>
  <si>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</si>
  <si>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</si>
  <si>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</si>
  <si>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</si>
  <si>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</si>
  <si>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</si>
  <si>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地方建設</t>
  </si>
  <si>
    <t>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</si>
  <si>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</si>
  <si>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</si>
  <si>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</si>
  <si>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</si>
  <si>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 0 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 0  </t>
    </r>
    <r>
      <rPr>
        <sz val="9"/>
        <rFont val="華康中明體"/>
        <family val="3"/>
      </rPr>
      <t>元。</t>
    </r>
  </si>
  <si>
    <t>基金平衡表</t>
  </si>
  <si>
    <t>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</si>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</sst>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0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/>
    </xf>
    <xf numFmtId="216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 locked="0"/>
    </xf>
    <xf numFmtId="217" fontId="11" fillId="0" borderId="6" xfId="19" applyNumberFormat="1" applyFont="1" applyBorder="1" applyAlignment="1" applyProtection="1">
      <alignment horizontal="right" vertical="center"/>
      <protection locked="0"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216" fontId="11" fillId="0" borderId="9" xfId="19" applyNumberFormat="1" applyFont="1" applyBorder="1" applyAlignment="1" applyProtection="1">
      <alignment horizontal="right" vertical="center"/>
      <protection/>
    </xf>
    <xf numFmtId="216" fontId="11" fillId="0" borderId="10" xfId="19" applyNumberFormat="1" applyFont="1" applyBorder="1" applyAlignment="1" applyProtection="1">
      <alignment horizontal="right" vertical="center"/>
      <protection/>
    </xf>
    <xf numFmtId="217" fontId="11" fillId="0" borderId="9" xfId="19" applyNumberFormat="1" applyFont="1" applyBorder="1" applyAlignment="1" applyProtection="1">
      <alignment horizontal="right" vertical="center"/>
      <protection/>
    </xf>
    <xf numFmtId="218" fontId="11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34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horizont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 quotePrefix="1">
      <alignment horizontal="center" vertical="center"/>
      <protection/>
    </xf>
    <xf numFmtId="0" fontId="18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8" fillId="0" borderId="11" xfId="20" applyFont="1" applyBorder="1" applyAlignment="1" applyProtection="1">
      <alignment horizontal="center" vertical="center" wrapText="1"/>
      <protection/>
    </xf>
    <xf numFmtId="0" fontId="35" fillId="0" borderId="3" xfId="20" applyFont="1" applyBorder="1" applyAlignment="1" applyProtection="1" quotePrefix="1">
      <alignment horizontal="center" vertical="center" wrapText="1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2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12" xfId="20" applyNumberFormat="1" applyFont="1" applyBorder="1" applyAlignment="1" applyProtection="1">
      <alignment horizontal="right" vertical="center"/>
      <protection/>
    </xf>
    <xf numFmtId="234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7" fontId="10" fillId="0" borderId="12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16" fontId="36" fillId="0" borderId="6" xfId="20" applyNumberFormat="1" applyFont="1" applyBorder="1" applyAlignment="1" applyProtection="1">
      <alignment horizontal="right" vertical="center"/>
      <protection/>
    </xf>
    <xf numFmtId="217" fontId="36" fillId="0" borderId="12" xfId="20" applyNumberFormat="1" applyFont="1" applyBorder="1" applyAlignment="1" applyProtection="1">
      <alignment horizontal="right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23" fillId="0" borderId="8" xfId="20" applyFont="1" applyBorder="1" applyAlignment="1" applyProtection="1">
      <alignment horizontal="distributed" vertical="center"/>
      <protection/>
    </xf>
    <xf numFmtId="0" fontId="26" fillId="0" borderId="8" xfId="20" applyFont="1" applyBorder="1" applyAlignment="1" applyProtection="1">
      <alignment horizontal="distributed" vertical="center"/>
      <protection/>
    </xf>
    <xf numFmtId="0" fontId="24" fillId="0" borderId="9" xfId="20" applyFont="1" applyBorder="1" applyAlignment="1" applyProtection="1">
      <alignment horizontal="distributed" vertical="center"/>
      <protection/>
    </xf>
    <xf numFmtId="216" fontId="10" fillId="0" borderId="9" xfId="20" applyNumberFormat="1" applyFont="1" applyBorder="1" applyAlignment="1" applyProtection="1">
      <alignment vertical="center"/>
      <protection/>
    </xf>
    <xf numFmtId="217" fontId="10" fillId="0" borderId="13" xfId="20" applyNumberFormat="1" applyFont="1" applyBorder="1" applyAlignment="1" applyProtection="1">
      <alignment vertical="center"/>
      <protection/>
    </xf>
    <xf numFmtId="234" fontId="10" fillId="0" borderId="9" xfId="20" applyNumberFormat="1" applyFont="1" applyBorder="1" applyAlignment="1" applyProtection="1">
      <alignment vertical="center"/>
      <protection/>
    </xf>
    <xf numFmtId="217" fontId="10" fillId="0" borderId="9" xfId="20" applyNumberFormat="1" applyFont="1" applyBorder="1" applyAlignment="1" applyProtection="1">
      <alignment vertical="center"/>
      <protection/>
    </xf>
    <xf numFmtId="218" fontId="10" fillId="0" borderId="8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34" fillId="0" borderId="0" xfId="21" applyFont="1" applyAlignment="1" applyProtection="1">
      <alignment horizontal="center"/>
      <protection/>
    </xf>
    <xf numFmtId="0" fontId="36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0" fontId="18" fillId="0" borderId="15" xfId="21" applyFont="1" applyBorder="1" applyAlignment="1" applyProtection="1">
      <alignment vertical="center"/>
      <protection/>
    </xf>
    <xf numFmtId="0" fontId="18" fillId="0" borderId="16" xfId="21" applyFont="1" applyBorder="1" applyAlignment="1" applyProtection="1" quotePrefix="1">
      <alignment horizontal="center" vertical="center"/>
      <protection/>
    </xf>
    <xf numFmtId="0" fontId="18" fillId="0" borderId="3" xfId="2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18" fillId="0" borderId="17" xfId="21" applyFont="1" applyBorder="1" applyAlignment="1" applyProtection="1">
      <alignment horizontal="left" vertical="center"/>
      <protection/>
    </xf>
    <xf numFmtId="0" fontId="18" fillId="0" borderId="18" xfId="21" applyFont="1" applyBorder="1" applyAlignment="1" applyProtection="1" quotePrefix="1">
      <alignment horizontal="center" vertical="center"/>
      <protection/>
    </xf>
    <xf numFmtId="0" fontId="18" fillId="0" borderId="17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0" fontId="18" fillId="0" borderId="19" xfId="21" applyFont="1" applyBorder="1" applyAlignment="1" applyProtection="1" quotePrefix="1">
      <alignment horizontal="justify" vertical="center"/>
      <protection/>
    </xf>
    <xf numFmtId="0" fontId="5" fillId="0" borderId="19" xfId="21" applyFont="1" applyBorder="1" applyAlignment="1" applyProtection="1">
      <alignment horizontal="justify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38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8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39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8" fillId="0" borderId="0" xfId="21" applyFont="1" applyAlignment="1" applyProtection="1">
      <alignment horizontal="distributed" vertical="center"/>
      <protection/>
    </xf>
    <xf numFmtId="0" fontId="38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8" xfId="21" applyFont="1" applyBorder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left"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49" fontId="17" fillId="0" borderId="9" xfId="21" applyNumberFormat="1" applyFont="1" applyBorder="1" applyAlignment="1" applyProtection="1" quotePrefix="1">
      <alignment horizontal="distributed" vertical="center"/>
      <protection/>
    </xf>
    <xf numFmtId="190" fontId="11" fillId="0" borderId="9" xfId="21" applyNumberFormat="1" applyFont="1" applyBorder="1" applyAlignment="1" applyProtection="1">
      <alignment vertical="center"/>
      <protection/>
    </xf>
    <xf numFmtId="216" fontId="11" fillId="0" borderId="9" xfId="21" applyNumberFormat="1" applyFont="1" applyBorder="1" applyAlignment="1" applyProtection="1">
      <alignment vertical="center"/>
      <protection/>
    </xf>
    <xf numFmtId="197" fontId="11" fillId="0" borderId="9" xfId="21" applyNumberFormat="1" applyFont="1" applyBorder="1" applyAlignment="1" applyProtection="1">
      <alignment vertical="center"/>
      <protection/>
    </xf>
    <xf numFmtId="188" fontId="11" fillId="0" borderId="8" xfId="21" applyNumberFormat="1" applyFont="1" applyBorder="1" applyAlignment="1" applyProtection="1">
      <alignment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1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1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43" fillId="0" borderId="0" xfId="22" applyFont="1" applyAlignment="1" applyProtection="1">
      <alignment horizontal="right" vertical="center"/>
      <protection/>
    </xf>
    <xf numFmtId="0" fontId="44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5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3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18" fillId="0" borderId="14" xfId="22" applyFont="1" applyBorder="1" applyAlignment="1" applyProtection="1" quotePrefix="1">
      <alignment horizontal="center" vertical="center"/>
      <protection/>
    </xf>
    <xf numFmtId="0" fontId="41" fillId="0" borderId="15" xfId="22" applyFont="1" applyBorder="1" applyAlignment="1" applyProtection="1" quotePrefix="1">
      <alignment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0" fontId="18" fillId="0" borderId="3" xfId="22" applyNumberFormat="1" applyFont="1" applyBorder="1" applyAlignment="1" applyProtection="1">
      <alignment horizontal="centerContinuous" vertical="center"/>
      <protection/>
    </xf>
    <xf numFmtId="191" fontId="18" fillId="0" borderId="2" xfId="22" applyNumberFormat="1" applyFont="1" applyBorder="1" applyAlignment="1" applyProtection="1">
      <alignment horizontal="centerContinuous" vertical="center"/>
      <protection/>
    </xf>
    <xf numFmtId="0" fontId="18" fillId="0" borderId="2" xfId="22" applyFont="1" applyBorder="1" applyAlignment="1" applyProtection="1">
      <alignment horizontal="centerContinuous" vertical="center"/>
      <protection/>
    </xf>
    <xf numFmtId="0" fontId="17" fillId="3" borderId="19" xfId="22" applyFont="1" applyFill="1" applyBorder="1" applyAlignment="1" applyProtection="1">
      <alignment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41" fillId="3" borderId="20" xfId="22" applyFont="1" applyFill="1" applyBorder="1" applyAlignment="1" applyProtection="1">
      <alignment vertical="center"/>
      <protection/>
    </xf>
    <xf numFmtId="0" fontId="5" fillId="4" borderId="21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  <xf numFmtId="0" fontId="41" fillId="0" borderId="17" xfId="22" applyFont="1" applyBorder="1" applyAlignment="1" applyProtection="1">
      <alignment horizontal="left" vertical="center"/>
      <protection/>
    </xf>
    <xf numFmtId="190" fontId="18" fillId="0" borderId="17" xfId="22" applyNumberFormat="1" applyFont="1" applyBorder="1" applyAlignment="1" applyProtection="1" quotePrefix="1">
      <alignment horizontal="center" vertical="center"/>
      <protection/>
    </xf>
    <xf numFmtId="190" fontId="18" fillId="0" borderId="17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1" fillId="3" borderId="17" xfId="22" applyFont="1" applyFill="1" applyBorder="1" applyAlignment="1" applyProtection="1">
      <alignment horizontal="left" vertical="center"/>
      <protection/>
    </xf>
    <xf numFmtId="0" fontId="36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1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1" fillId="3" borderId="6" xfId="22" applyFont="1" applyFill="1" applyBorder="1" applyAlignment="1" applyProtection="1">
      <alignment horizontal="left" vertical="center"/>
      <protection/>
    </xf>
    <xf numFmtId="0" fontId="5" fillId="4" borderId="23" xfId="22" applyFont="1" applyFill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7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7" fillId="3" borderId="0" xfId="22" applyFont="1" applyFill="1" applyBorder="1" applyAlignment="1" applyProtection="1">
      <alignment vertical="center"/>
      <protection/>
    </xf>
    <xf numFmtId="0" fontId="47" fillId="3" borderId="6" xfId="22" applyFont="1" applyFill="1" applyBorder="1" applyAlignment="1" applyProtection="1">
      <alignment vertical="center"/>
      <protection/>
    </xf>
    <xf numFmtId="0" fontId="5" fillId="4" borderId="23" xfId="22" applyFont="1" applyFill="1" applyBorder="1" applyAlignment="1" applyProtection="1" quotePrefix="1">
      <alignment horizontal="center" vertical="center"/>
      <protection/>
    </xf>
    <xf numFmtId="0" fontId="48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190" fontId="11" fillId="0" borderId="6" xfId="22" applyNumberFormat="1" applyFont="1" applyBorder="1" applyAlignment="1" applyProtection="1">
      <alignment horizontal="right" vertical="center"/>
      <protection/>
    </xf>
    <xf numFmtId="197" fontId="11" fillId="0" borderId="6" xfId="22" applyNumberFormat="1" applyFont="1" applyBorder="1" applyAlignment="1" applyProtection="1">
      <alignment horizontal="right" vertical="center"/>
      <protection/>
    </xf>
    <xf numFmtId="188" fontId="11" fillId="0" borderId="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8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17" fillId="0" borderId="0" xfId="22" applyFont="1" applyAlignment="1" applyProtection="1">
      <alignment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1" fillId="0" borderId="0" xfId="22" applyFont="1" applyAlignment="1" applyProtection="1">
      <alignment vertical="center"/>
      <protection/>
    </xf>
    <xf numFmtId="41" fontId="52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47" fillId="0" borderId="9" xfId="22" applyFont="1" applyBorder="1" applyAlignment="1" applyProtection="1">
      <alignment horizontal="right" vertical="center"/>
      <protection/>
    </xf>
    <xf numFmtId="216" fontId="11" fillId="0" borderId="9" xfId="22" applyNumberFormat="1" applyFont="1" applyBorder="1" applyAlignment="1" applyProtection="1">
      <alignment horizontal="right" vertical="center"/>
      <protection/>
    </xf>
    <xf numFmtId="217" fontId="11" fillId="0" borderId="9" xfId="22" applyNumberFormat="1" applyFont="1" applyBorder="1" applyAlignment="1" applyProtection="1">
      <alignment horizontal="right" vertical="center"/>
      <protection/>
    </xf>
    <xf numFmtId="218" fontId="11" fillId="0" borderId="8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24" fillId="3" borderId="0" xfId="22" applyFont="1" applyFill="1" applyAlignment="1" applyProtection="1">
      <alignment vertical="center"/>
      <protection/>
    </xf>
    <xf numFmtId="0" fontId="47" fillId="3" borderId="0" xfId="22" applyFont="1" applyFill="1" applyAlignment="1" applyProtection="1">
      <alignment vertical="center"/>
      <protection/>
    </xf>
    <xf numFmtId="0" fontId="47" fillId="0" borderId="23" xfId="22" applyFont="1" applyBorder="1" applyAlignment="1" applyProtection="1">
      <alignment horizontal="center" vertical="center"/>
      <protection/>
    </xf>
    <xf numFmtId="0" fontId="47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3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3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4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3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5" fillId="3" borderId="0" xfId="24" applyFont="1" applyFill="1" applyAlignment="1" applyProtection="1">
      <alignment horizontal="centerContinuous" vertical="center"/>
      <protection/>
    </xf>
    <xf numFmtId="0" fontId="46" fillId="0" borderId="23" xfId="22" applyFont="1" applyBorder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4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3" xfId="22" applyFont="1" applyBorder="1" applyAlignment="1" applyProtection="1">
      <alignment horizontal="center" vertical="center"/>
      <protection/>
    </xf>
    <xf numFmtId="0" fontId="41" fillId="0" borderId="15" xfId="22" applyFont="1" applyBorder="1" applyAlignment="1" applyProtection="1">
      <alignment vertical="center"/>
      <protection/>
    </xf>
    <xf numFmtId="0" fontId="5" fillId="4" borderId="22" xfId="22" applyFont="1" applyFill="1" applyBorder="1" applyAlignment="1" applyProtection="1">
      <alignment horizontal="center" vertical="center"/>
      <protection/>
    </xf>
    <xf numFmtId="0" fontId="47" fillId="0" borderId="0" xfId="22" applyFont="1" applyBorder="1" applyAlignment="1" applyProtection="1">
      <alignment vertical="center"/>
      <protection/>
    </xf>
    <xf numFmtId="0" fontId="47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6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6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6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6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8" xfId="22" applyFont="1" applyBorder="1" applyAlignment="1" applyProtection="1" quotePrefix="1">
      <alignment horizontal="right" vertical="center"/>
      <protection/>
    </xf>
    <xf numFmtId="0" fontId="18" fillId="0" borderId="8" xfId="22" applyFont="1" applyBorder="1" applyAlignment="1" applyProtection="1" quotePrefix="1">
      <alignment horizontal="left" vertical="center"/>
      <protection/>
    </xf>
    <xf numFmtId="0" fontId="47" fillId="0" borderId="8" xfId="22" applyFont="1" applyBorder="1" applyAlignment="1" applyProtection="1">
      <alignment vertical="center"/>
      <protection/>
    </xf>
    <xf numFmtId="0" fontId="47" fillId="0" borderId="9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7" fillId="0" borderId="0" xfId="22" applyFont="1" applyAlignment="1">
      <alignment vertical="center"/>
      <protection/>
    </xf>
    <xf numFmtId="190" fontId="48" fillId="0" borderId="0" xfId="22" applyNumberFormat="1" applyFont="1" applyAlignment="1">
      <alignment vertical="center"/>
      <protection/>
    </xf>
    <xf numFmtId="190" fontId="57" fillId="0" borderId="0" xfId="22" applyNumberFormat="1" applyFont="1" applyAlignment="1">
      <alignment vertical="center"/>
      <protection/>
    </xf>
    <xf numFmtId="191" fontId="48" fillId="0" borderId="0" xfId="22" applyNumberFormat="1" applyFont="1" applyAlignment="1">
      <alignment vertical="center"/>
      <protection/>
    </xf>
    <xf numFmtId="0" fontId="48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7" fillId="0" borderId="0" xfId="22" applyFont="1">
      <alignment/>
      <protection/>
    </xf>
    <xf numFmtId="190" fontId="48" fillId="0" borderId="0" xfId="22" applyNumberFormat="1" applyFont="1">
      <alignment/>
      <protection/>
    </xf>
    <xf numFmtId="190" fontId="57" fillId="0" borderId="0" xfId="22" applyNumberFormat="1" applyFont="1">
      <alignment/>
      <protection/>
    </xf>
    <xf numFmtId="191" fontId="48" fillId="0" borderId="0" xfId="22" applyNumberFormat="1" applyFont="1">
      <alignment/>
      <protection/>
    </xf>
    <xf numFmtId="0" fontId="48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7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53"/>
  <sheetViews>
    <sheetView showGridLines="0" zoomScale="75" zoomScaleNormal="75" workbookViewId="0" topLeftCell="A1">
      <pane xSplit="4" ySplit="5" topLeftCell="E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G4" sqref="G4"/>
    </sheetView>
  </sheetViews>
  <sheetFormatPr defaultColWidth="9.00390625" defaultRowHeight="16.5"/>
  <cols>
    <col min="1" max="1" width="4.125" style="74" customWidth="1"/>
    <col min="2" max="2" width="2.875" style="74" customWidth="1"/>
    <col min="3" max="3" width="18.375" style="75" customWidth="1"/>
    <col min="4" max="4" width="1.75390625" style="76" customWidth="1"/>
    <col min="5" max="5" width="21.625" style="77" customWidth="1"/>
    <col min="6" max="6" width="10.625" style="77" customWidth="1"/>
    <col min="7" max="7" width="21.625" style="77" customWidth="1"/>
    <col min="8" max="8" width="10.625" style="77" customWidth="1"/>
    <col min="9" max="10" width="22.625" style="77" customWidth="1"/>
    <col min="11" max="11" width="11.625" style="77" customWidth="1"/>
    <col min="12" max="12" width="22.625" style="77" customWidth="1"/>
    <col min="13" max="13" width="11.625" style="77" customWidth="1"/>
    <col min="14" max="16384" width="8.75390625" style="7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10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  <c r="J3" s="14"/>
    </row>
    <row r="4" spans="3:13" s="15" customFormat="1" ht="31.5" customHeight="1" thickBot="1">
      <c r="C4" s="16"/>
      <c r="D4" s="17"/>
      <c r="F4" s="18"/>
      <c r="G4" s="19"/>
      <c r="H4" s="20" t="s">
        <v>0</v>
      </c>
      <c r="I4" s="21" t="s">
        <v>44</v>
      </c>
      <c r="J4" s="18"/>
      <c r="M4" s="22" t="s">
        <v>1</v>
      </c>
    </row>
    <row r="5" spans="1:13" s="30" customFormat="1" ht="33" customHeight="1">
      <c r="A5" s="23" t="s">
        <v>45</v>
      </c>
      <c r="B5" s="23"/>
      <c r="C5" s="23"/>
      <c r="D5" s="24"/>
      <c r="E5" s="25" t="s">
        <v>2</v>
      </c>
      <c r="F5" s="26" t="s">
        <v>3</v>
      </c>
      <c r="G5" s="25" t="s">
        <v>4</v>
      </c>
      <c r="H5" s="27" t="s">
        <v>3</v>
      </c>
      <c r="I5" s="25" t="s">
        <v>46</v>
      </c>
      <c r="J5" s="25" t="s">
        <v>5</v>
      </c>
      <c r="K5" s="26" t="s">
        <v>3</v>
      </c>
      <c r="L5" s="28" t="s">
        <v>6</v>
      </c>
      <c r="M5" s="29" t="s">
        <v>3</v>
      </c>
    </row>
    <row r="6" spans="1:13" s="38" customFormat="1" ht="6" customHeight="1">
      <c r="A6" s="31"/>
      <c r="B6" s="31"/>
      <c r="C6" s="32"/>
      <c r="D6" s="33"/>
      <c r="E6" s="34"/>
      <c r="F6" s="35"/>
      <c r="G6" s="34"/>
      <c r="H6" s="36"/>
      <c r="I6" s="34"/>
      <c r="J6" s="34"/>
      <c r="K6" s="35"/>
      <c r="L6" s="34"/>
      <c r="M6" s="37"/>
    </row>
    <row r="7" spans="1:13" s="2" customFormat="1" ht="16.5" customHeight="1">
      <c r="A7" s="39" t="s">
        <v>7</v>
      </c>
      <c r="B7" s="40"/>
      <c r="C7" s="41"/>
      <c r="D7" s="42"/>
      <c r="E7" s="43">
        <f aca="true" t="shared" si="0" ref="E7:L7">SUM(E9:E18)</f>
        <v>264667000</v>
      </c>
      <c r="F7" s="43">
        <f t="shared" si="0"/>
        <v>100</v>
      </c>
      <c r="G7" s="43">
        <f t="shared" si="0"/>
        <v>147127189</v>
      </c>
      <c r="H7" s="44">
        <f t="shared" si="0"/>
        <v>100</v>
      </c>
      <c r="I7" s="45">
        <f t="shared" si="0"/>
        <v>0</v>
      </c>
      <c r="J7" s="43">
        <f t="shared" si="0"/>
        <v>147127189</v>
      </c>
      <c r="K7" s="43">
        <f t="shared" si="0"/>
        <v>100</v>
      </c>
      <c r="L7" s="45">
        <f t="shared" si="0"/>
        <v>-117539811</v>
      </c>
      <c r="M7" s="46">
        <f>IF(E7=0,0,(L7/E7)*100)</f>
        <v>-44.41045200194962</v>
      </c>
    </row>
    <row r="8" spans="1:13" s="2" customFormat="1" ht="6" customHeight="1">
      <c r="A8" s="47"/>
      <c r="B8" s="48"/>
      <c r="C8" s="49"/>
      <c r="D8" s="50"/>
      <c r="E8" s="43"/>
      <c r="F8" s="43"/>
      <c r="G8" s="43"/>
      <c r="H8" s="44"/>
      <c r="I8" s="45"/>
      <c r="J8" s="43"/>
      <c r="K8" s="43"/>
      <c r="L8" s="45"/>
      <c r="M8" s="46"/>
    </row>
    <row r="9" spans="1:13" s="2" customFormat="1" ht="16.5" customHeight="1">
      <c r="A9" s="47"/>
      <c r="B9" s="51" t="s">
        <v>8</v>
      </c>
      <c r="C9" s="52"/>
      <c r="D9" s="50"/>
      <c r="E9" s="53"/>
      <c r="F9" s="43">
        <f aca="true" t="shared" si="1" ref="F9:F18">IF(E$7=0,0,E9/E$7*100)</f>
        <v>0</v>
      </c>
      <c r="G9" s="53"/>
      <c r="H9" s="44">
        <f aca="true" t="shared" si="2" ref="H9:H18">IF(G$7=0,0,G9/G$7*100)</f>
        <v>0</v>
      </c>
      <c r="I9" s="54"/>
      <c r="J9" s="43">
        <f aca="true" t="shared" si="3" ref="J9:J18">G9+I9</f>
        <v>0</v>
      </c>
      <c r="K9" s="43">
        <f aca="true" t="shared" si="4" ref="K9:K18">IF(J$7=0,0,J9/J$7*100)</f>
        <v>0</v>
      </c>
      <c r="L9" s="45">
        <f aca="true" t="shared" si="5" ref="L9:L18">J9-E9</f>
        <v>0</v>
      </c>
      <c r="M9" s="46">
        <f aca="true" t="shared" si="6" ref="M9:M18">IF(E9=0,0,(L9/E9)*100)</f>
        <v>0</v>
      </c>
    </row>
    <row r="10" spans="1:13" s="2" customFormat="1" ht="16.5" customHeight="1">
      <c r="A10" s="47"/>
      <c r="B10" s="51" t="s">
        <v>9</v>
      </c>
      <c r="C10" s="52"/>
      <c r="D10" s="50"/>
      <c r="E10" s="53"/>
      <c r="F10" s="43">
        <f t="shared" si="1"/>
        <v>0</v>
      </c>
      <c r="G10" s="53"/>
      <c r="H10" s="44">
        <f t="shared" si="2"/>
        <v>0</v>
      </c>
      <c r="I10" s="54"/>
      <c r="J10" s="43">
        <f t="shared" si="3"/>
        <v>0</v>
      </c>
      <c r="K10" s="43">
        <f t="shared" si="4"/>
        <v>0</v>
      </c>
      <c r="L10" s="45">
        <f t="shared" si="5"/>
        <v>0</v>
      </c>
      <c r="M10" s="46">
        <f t="shared" si="6"/>
        <v>0</v>
      </c>
    </row>
    <row r="11" spans="1:13" s="2" customFormat="1" ht="16.5" customHeight="1">
      <c r="A11" s="47"/>
      <c r="B11" s="51" t="s">
        <v>10</v>
      </c>
      <c r="C11" s="52"/>
      <c r="D11" s="50"/>
      <c r="E11" s="53"/>
      <c r="F11" s="43">
        <f t="shared" si="1"/>
        <v>0</v>
      </c>
      <c r="G11" s="53"/>
      <c r="H11" s="44">
        <f t="shared" si="2"/>
        <v>0</v>
      </c>
      <c r="I11" s="54"/>
      <c r="J11" s="43">
        <f t="shared" si="3"/>
        <v>0</v>
      </c>
      <c r="K11" s="43">
        <f t="shared" si="4"/>
        <v>0</v>
      </c>
      <c r="L11" s="45">
        <f t="shared" si="5"/>
        <v>0</v>
      </c>
      <c r="M11" s="46">
        <f t="shared" si="6"/>
        <v>0</v>
      </c>
    </row>
    <row r="12" spans="1:13" s="2" customFormat="1" ht="16.5" customHeight="1">
      <c r="A12" s="47"/>
      <c r="B12" s="51" t="s">
        <v>11</v>
      </c>
      <c r="C12" s="52"/>
      <c r="D12" s="50"/>
      <c r="E12" s="53"/>
      <c r="F12" s="43">
        <f t="shared" si="1"/>
        <v>0</v>
      </c>
      <c r="G12" s="53"/>
      <c r="H12" s="44">
        <f t="shared" si="2"/>
        <v>0</v>
      </c>
      <c r="I12" s="54"/>
      <c r="J12" s="43">
        <f t="shared" si="3"/>
        <v>0</v>
      </c>
      <c r="K12" s="43">
        <f t="shared" si="4"/>
        <v>0</v>
      </c>
      <c r="L12" s="45">
        <f t="shared" si="5"/>
        <v>0</v>
      </c>
      <c r="M12" s="46">
        <f t="shared" si="6"/>
        <v>0</v>
      </c>
    </row>
    <row r="13" spans="1:13" s="2" customFormat="1" ht="16.5" customHeight="1">
      <c r="A13" s="47"/>
      <c r="B13" s="51" t="s">
        <v>12</v>
      </c>
      <c r="C13" s="52"/>
      <c r="D13" s="50"/>
      <c r="E13" s="53">
        <v>264667000</v>
      </c>
      <c r="F13" s="43">
        <f t="shared" si="1"/>
        <v>100</v>
      </c>
      <c r="G13" s="53">
        <v>147127189</v>
      </c>
      <c r="H13" s="44">
        <f t="shared" si="2"/>
        <v>100</v>
      </c>
      <c r="I13" s="54"/>
      <c r="J13" s="43">
        <f t="shared" si="3"/>
        <v>147127189</v>
      </c>
      <c r="K13" s="43">
        <f t="shared" si="4"/>
        <v>100</v>
      </c>
      <c r="L13" s="45">
        <f t="shared" si="5"/>
        <v>-117539811</v>
      </c>
      <c r="M13" s="46">
        <f t="shared" si="6"/>
        <v>-44.41045200194962</v>
      </c>
    </row>
    <row r="14" spans="1:13" s="2" customFormat="1" ht="16.5" customHeight="1">
      <c r="A14" s="47"/>
      <c r="B14" s="51" t="s">
        <v>13</v>
      </c>
      <c r="C14" s="52"/>
      <c r="D14" s="50"/>
      <c r="E14" s="53"/>
      <c r="F14" s="43">
        <f t="shared" si="1"/>
        <v>0</v>
      </c>
      <c r="G14" s="53"/>
      <c r="H14" s="44">
        <f t="shared" si="2"/>
        <v>0</v>
      </c>
      <c r="I14" s="54"/>
      <c r="J14" s="43">
        <f t="shared" si="3"/>
        <v>0</v>
      </c>
      <c r="K14" s="43">
        <f t="shared" si="4"/>
        <v>0</v>
      </c>
      <c r="L14" s="45">
        <f t="shared" si="5"/>
        <v>0</v>
      </c>
      <c r="M14" s="46">
        <f t="shared" si="6"/>
        <v>0</v>
      </c>
    </row>
    <row r="15" spans="1:13" s="2" customFormat="1" ht="16.5" customHeight="1">
      <c r="A15" s="47"/>
      <c r="B15" s="51" t="s">
        <v>14</v>
      </c>
      <c r="C15" s="52"/>
      <c r="D15" s="50"/>
      <c r="E15" s="53"/>
      <c r="F15" s="43">
        <f t="shared" si="1"/>
        <v>0</v>
      </c>
      <c r="G15" s="53"/>
      <c r="H15" s="44">
        <f t="shared" si="2"/>
        <v>0</v>
      </c>
      <c r="I15" s="54"/>
      <c r="J15" s="43">
        <f t="shared" si="3"/>
        <v>0</v>
      </c>
      <c r="K15" s="43">
        <f t="shared" si="4"/>
        <v>0</v>
      </c>
      <c r="L15" s="45">
        <f t="shared" si="5"/>
        <v>0</v>
      </c>
      <c r="M15" s="46">
        <f t="shared" si="6"/>
        <v>0</v>
      </c>
    </row>
    <row r="16" spans="1:13" s="2" customFormat="1" ht="16.5" customHeight="1">
      <c r="A16" s="47"/>
      <c r="B16" s="51" t="s">
        <v>15</v>
      </c>
      <c r="C16" s="52"/>
      <c r="D16" s="50"/>
      <c r="E16" s="53"/>
      <c r="F16" s="43">
        <f t="shared" si="1"/>
        <v>0</v>
      </c>
      <c r="G16" s="53"/>
      <c r="H16" s="44">
        <f t="shared" si="2"/>
        <v>0</v>
      </c>
      <c r="I16" s="54"/>
      <c r="J16" s="43">
        <f t="shared" si="3"/>
        <v>0</v>
      </c>
      <c r="K16" s="43">
        <f t="shared" si="4"/>
        <v>0</v>
      </c>
      <c r="L16" s="45">
        <f t="shared" si="5"/>
        <v>0</v>
      </c>
      <c r="M16" s="46">
        <f t="shared" si="6"/>
        <v>0</v>
      </c>
    </row>
    <row r="17" spans="1:13" s="2" customFormat="1" ht="16.5" customHeight="1">
      <c r="A17" s="47"/>
      <c r="B17" s="51" t="s">
        <v>16</v>
      </c>
      <c r="C17" s="52"/>
      <c r="D17" s="50"/>
      <c r="E17" s="53"/>
      <c r="F17" s="43">
        <f t="shared" si="1"/>
        <v>0</v>
      </c>
      <c r="G17" s="53"/>
      <c r="H17" s="44">
        <f t="shared" si="2"/>
        <v>0</v>
      </c>
      <c r="I17" s="54"/>
      <c r="J17" s="43">
        <f t="shared" si="3"/>
        <v>0</v>
      </c>
      <c r="K17" s="43">
        <f t="shared" si="4"/>
        <v>0</v>
      </c>
      <c r="L17" s="45">
        <f t="shared" si="5"/>
        <v>0</v>
      </c>
      <c r="M17" s="46">
        <f t="shared" si="6"/>
        <v>0</v>
      </c>
    </row>
    <row r="18" spans="1:13" s="2" customFormat="1" ht="16.5" customHeight="1">
      <c r="A18" s="47"/>
      <c r="B18" s="51" t="s">
        <v>17</v>
      </c>
      <c r="C18" s="52"/>
      <c r="D18" s="50"/>
      <c r="E18" s="53"/>
      <c r="F18" s="43">
        <f t="shared" si="1"/>
        <v>0</v>
      </c>
      <c r="G18" s="53"/>
      <c r="H18" s="44">
        <f t="shared" si="2"/>
        <v>0</v>
      </c>
      <c r="I18" s="54"/>
      <c r="J18" s="43">
        <f t="shared" si="3"/>
        <v>0</v>
      </c>
      <c r="K18" s="43">
        <f t="shared" si="4"/>
        <v>0</v>
      </c>
      <c r="L18" s="45">
        <f t="shared" si="5"/>
        <v>0</v>
      </c>
      <c r="M18" s="46">
        <f t="shared" si="6"/>
        <v>0</v>
      </c>
    </row>
    <row r="19" spans="1:13" s="2" customFormat="1" ht="6" customHeight="1">
      <c r="A19" s="47"/>
      <c r="B19" s="55"/>
      <c r="C19" s="56"/>
      <c r="D19" s="50"/>
      <c r="E19" s="43"/>
      <c r="F19" s="43"/>
      <c r="G19" s="53"/>
      <c r="H19" s="44"/>
      <c r="I19" s="45"/>
      <c r="J19" s="43"/>
      <c r="K19" s="43"/>
      <c r="L19" s="45"/>
      <c r="M19" s="46"/>
    </row>
    <row r="20" spans="1:13" s="2" customFormat="1" ht="16.5" customHeight="1">
      <c r="A20" s="57" t="s">
        <v>18</v>
      </c>
      <c r="C20" s="41"/>
      <c r="D20" s="42"/>
      <c r="E20" s="43">
        <f>SUM(E22:E34)</f>
        <v>13548000</v>
      </c>
      <c r="F20" s="43">
        <f>IF(E$7=0,0,E20/E$7*100)</f>
        <v>5.11888524069869</v>
      </c>
      <c r="G20" s="43">
        <f>SUM(G22:G34)</f>
        <v>9787146</v>
      </c>
      <c r="H20" s="44">
        <f>IF(G$7=0,0,G20/G$7*100)</f>
        <v>6.652166786113205</v>
      </c>
      <c r="I20" s="45">
        <f>SUM(I22:I34)</f>
        <v>0</v>
      </c>
      <c r="J20" s="43">
        <f>SUM(J22:J34)</f>
        <v>9787146</v>
      </c>
      <c r="K20" s="43">
        <f>IF(J$7=0,0,J20/J$7*100)</f>
        <v>6.652166786113205</v>
      </c>
      <c r="L20" s="45">
        <f>SUM(L22:L34)</f>
        <v>-3760854</v>
      </c>
      <c r="M20" s="46">
        <f>IF(E20=0,0,(L20/E20)*100)</f>
        <v>-27.759477413640386</v>
      </c>
    </row>
    <row r="21" spans="1:13" s="2" customFormat="1" ht="6" customHeight="1">
      <c r="A21" s="47"/>
      <c r="B21" s="48"/>
      <c r="C21" s="49"/>
      <c r="D21" s="50"/>
      <c r="E21" s="43"/>
      <c r="F21" s="43"/>
      <c r="G21" s="43"/>
      <c r="H21" s="44"/>
      <c r="I21" s="45"/>
      <c r="J21" s="43"/>
      <c r="K21" s="43"/>
      <c r="L21" s="45"/>
      <c r="M21" s="46"/>
    </row>
    <row r="22" spans="1:13" s="2" customFormat="1" ht="16.5" customHeight="1">
      <c r="A22" s="47"/>
      <c r="B22" s="51" t="s">
        <v>19</v>
      </c>
      <c r="C22" s="52"/>
      <c r="D22" s="50"/>
      <c r="E22" s="53"/>
      <c r="F22" s="43">
        <f aca="true" t="shared" si="7" ref="F22:F34">IF(E$7=0,0,E22/E$7*100)</f>
        <v>0</v>
      </c>
      <c r="G22" s="53"/>
      <c r="H22" s="44">
        <f aca="true" t="shared" si="8" ref="H22:H34">IF(G$7=0,0,G22/G$7*100)</f>
        <v>0</v>
      </c>
      <c r="I22" s="54"/>
      <c r="J22" s="43">
        <f aca="true" t="shared" si="9" ref="J22:J34">G22+I22</f>
        <v>0</v>
      </c>
      <c r="K22" s="43">
        <f aca="true" t="shared" si="10" ref="K22:K34">IF(J$7=0,0,J22/J$7*100)</f>
        <v>0</v>
      </c>
      <c r="L22" s="45">
        <f aca="true" t="shared" si="11" ref="L22:L34">J22-E22</f>
        <v>0</v>
      </c>
      <c r="M22" s="46">
        <f aca="true" t="shared" si="12" ref="M22:M34">IF(E22=0,0,(L22/E22)*100)</f>
        <v>0</v>
      </c>
    </row>
    <row r="23" spans="1:13" s="2" customFormat="1" ht="16.5" customHeight="1">
      <c r="A23" s="47"/>
      <c r="B23" s="51" t="s">
        <v>20</v>
      </c>
      <c r="C23" s="52"/>
      <c r="D23" s="50"/>
      <c r="E23" s="53"/>
      <c r="F23" s="43">
        <f t="shared" si="7"/>
        <v>0</v>
      </c>
      <c r="G23" s="53"/>
      <c r="H23" s="44">
        <f t="shared" si="8"/>
        <v>0</v>
      </c>
      <c r="I23" s="54"/>
      <c r="J23" s="43">
        <f t="shared" si="9"/>
        <v>0</v>
      </c>
      <c r="K23" s="43">
        <f t="shared" si="10"/>
        <v>0</v>
      </c>
      <c r="L23" s="45">
        <f t="shared" si="11"/>
        <v>0</v>
      </c>
      <c r="M23" s="46">
        <f t="shared" si="12"/>
        <v>0</v>
      </c>
    </row>
    <row r="24" spans="1:13" s="2" customFormat="1" ht="16.5" customHeight="1">
      <c r="A24" s="47"/>
      <c r="B24" s="51" t="s">
        <v>21</v>
      </c>
      <c r="C24" s="52"/>
      <c r="D24" s="50"/>
      <c r="E24" s="53"/>
      <c r="F24" s="43">
        <f t="shared" si="7"/>
        <v>0</v>
      </c>
      <c r="G24" s="53"/>
      <c r="H24" s="44">
        <f t="shared" si="8"/>
        <v>0</v>
      </c>
      <c r="I24" s="54"/>
      <c r="J24" s="43">
        <f t="shared" si="9"/>
        <v>0</v>
      </c>
      <c r="K24" s="43">
        <f t="shared" si="10"/>
        <v>0</v>
      </c>
      <c r="L24" s="45">
        <f t="shared" si="11"/>
        <v>0</v>
      </c>
      <c r="M24" s="46">
        <f t="shared" si="12"/>
        <v>0</v>
      </c>
    </row>
    <row r="25" spans="1:13" s="2" customFormat="1" ht="16.5" customHeight="1">
      <c r="A25" s="47"/>
      <c r="B25" s="51" t="s">
        <v>22</v>
      </c>
      <c r="C25" s="52"/>
      <c r="D25" s="50"/>
      <c r="E25" s="53"/>
      <c r="F25" s="43">
        <f t="shared" si="7"/>
        <v>0</v>
      </c>
      <c r="G25" s="53"/>
      <c r="H25" s="44">
        <f t="shared" si="8"/>
        <v>0</v>
      </c>
      <c r="I25" s="54"/>
      <c r="J25" s="43">
        <f t="shared" si="9"/>
        <v>0</v>
      </c>
      <c r="K25" s="43">
        <f t="shared" si="10"/>
        <v>0</v>
      </c>
      <c r="L25" s="45">
        <f t="shared" si="11"/>
        <v>0</v>
      </c>
      <c r="M25" s="46">
        <f t="shared" si="12"/>
        <v>0</v>
      </c>
    </row>
    <row r="26" spans="1:13" s="2" customFormat="1" ht="16.5" customHeight="1">
      <c r="A26" s="47"/>
      <c r="B26" s="51" t="s">
        <v>23</v>
      </c>
      <c r="C26" s="52"/>
      <c r="D26" s="50"/>
      <c r="E26" s="53">
        <v>148000</v>
      </c>
      <c r="F26" s="43">
        <f t="shared" si="7"/>
        <v>0.055919325038633456</v>
      </c>
      <c r="G26" s="53">
        <v>144122</v>
      </c>
      <c r="H26" s="44">
        <f t="shared" si="8"/>
        <v>0.09795742104472614</v>
      </c>
      <c r="I26" s="54"/>
      <c r="J26" s="43">
        <f t="shared" si="9"/>
        <v>144122</v>
      </c>
      <c r="K26" s="43">
        <f t="shared" si="10"/>
        <v>0.09795742104472614</v>
      </c>
      <c r="L26" s="45">
        <f t="shared" si="11"/>
        <v>-3878</v>
      </c>
      <c r="M26" s="46">
        <f t="shared" si="12"/>
        <v>-2.6202702702702703</v>
      </c>
    </row>
    <row r="27" spans="1:13" s="2" customFormat="1" ht="16.5" customHeight="1">
      <c r="A27" s="47"/>
      <c r="B27" s="51" t="s">
        <v>24</v>
      </c>
      <c r="C27" s="52"/>
      <c r="D27" s="50"/>
      <c r="E27" s="53"/>
      <c r="F27" s="43">
        <f t="shared" si="7"/>
        <v>0</v>
      </c>
      <c r="G27" s="53"/>
      <c r="H27" s="44">
        <f t="shared" si="8"/>
        <v>0</v>
      </c>
      <c r="I27" s="54"/>
      <c r="J27" s="43">
        <f t="shared" si="9"/>
        <v>0</v>
      </c>
      <c r="K27" s="43">
        <f t="shared" si="10"/>
        <v>0</v>
      </c>
      <c r="L27" s="45">
        <f t="shared" si="11"/>
        <v>0</v>
      </c>
      <c r="M27" s="46">
        <f t="shared" si="12"/>
        <v>0</v>
      </c>
    </row>
    <row r="28" spans="1:13" s="2" customFormat="1" ht="16.5" customHeight="1">
      <c r="A28" s="47"/>
      <c r="B28" s="51" t="s">
        <v>25</v>
      </c>
      <c r="C28" s="52"/>
      <c r="D28" s="50"/>
      <c r="E28" s="53"/>
      <c r="F28" s="43">
        <f t="shared" si="7"/>
        <v>0</v>
      </c>
      <c r="G28" s="53"/>
      <c r="H28" s="44">
        <f t="shared" si="8"/>
        <v>0</v>
      </c>
      <c r="I28" s="54"/>
      <c r="J28" s="43">
        <f t="shared" si="9"/>
        <v>0</v>
      </c>
      <c r="K28" s="43">
        <f t="shared" si="10"/>
        <v>0</v>
      </c>
      <c r="L28" s="45">
        <f t="shared" si="11"/>
        <v>0</v>
      </c>
      <c r="M28" s="46">
        <f t="shared" si="12"/>
        <v>0</v>
      </c>
    </row>
    <row r="29" spans="1:13" s="2" customFormat="1" ht="16.5" customHeight="1">
      <c r="A29" s="47"/>
      <c r="B29" s="51" t="s">
        <v>26</v>
      </c>
      <c r="C29" s="52"/>
      <c r="D29" s="50"/>
      <c r="E29" s="53"/>
      <c r="F29" s="43">
        <f t="shared" si="7"/>
        <v>0</v>
      </c>
      <c r="G29" s="53"/>
      <c r="H29" s="44">
        <f t="shared" si="8"/>
        <v>0</v>
      </c>
      <c r="I29" s="54"/>
      <c r="J29" s="43">
        <f t="shared" si="9"/>
        <v>0</v>
      </c>
      <c r="K29" s="43">
        <f t="shared" si="10"/>
        <v>0</v>
      </c>
      <c r="L29" s="45">
        <f t="shared" si="11"/>
        <v>0</v>
      </c>
      <c r="M29" s="46">
        <f t="shared" si="12"/>
        <v>0</v>
      </c>
    </row>
    <row r="30" spans="1:13" s="2" customFormat="1" ht="16.5" customHeight="1">
      <c r="A30" s="47"/>
      <c r="B30" s="51" t="s">
        <v>27</v>
      </c>
      <c r="C30" s="52"/>
      <c r="D30" s="50"/>
      <c r="E30" s="53">
        <v>8848000</v>
      </c>
      <c r="F30" s="43">
        <f t="shared" si="7"/>
        <v>3.3430688374447888</v>
      </c>
      <c r="G30" s="53">
        <v>5942033</v>
      </c>
      <c r="H30" s="44">
        <f t="shared" si="8"/>
        <v>4.038704905862097</v>
      </c>
      <c r="I30" s="54"/>
      <c r="J30" s="43">
        <f t="shared" si="9"/>
        <v>5942033</v>
      </c>
      <c r="K30" s="43">
        <f t="shared" si="10"/>
        <v>4.038704905862097</v>
      </c>
      <c r="L30" s="45">
        <f t="shared" si="11"/>
        <v>-2905967</v>
      </c>
      <c r="M30" s="46">
        <f t="shared" si="12"/>
        <v>-32.84320750452079</v>
      </c>
    </row>
    <row r="31" spans="1:13" s="2" customFormat="1" ht="16.5" customHeight="1">
      <c r="A31" s="47"/>
      <c r="B31" s="51" t="s">
        <v>28</v>
      </c>
      <c r="C31" s="52"/>
      <c r="D31" s="50"/>
      <c r="E31" s="53">
        <v>4552000</v>
      </c>
      <c r="F31" s="43">
        <f t="shared" si="7"/>
        <v>1.7198970782152667</v>
      </c>
      <c r="G31" s="53">
        <v>3700991</v>
      </c>
      <c r="H31" s="44">
        <f t="shared" si="8"/>
        <v>2.515504459206381</v>
      </c>
      <c r="I31" s="54"/>
      <c r="J31" s="43">
        <f t="shared" si="9"/>
        <v>3700991</v>
      </c>
      <c r="K31" s="43">
        <f t="shared" si="10"/>
        <v>2.515504459206381</v>
      </c>
      <c r="L31" s="45">
        <f t="shared" si="11"/>
        <v>-851009</v>
      </c>
      <c r="M31" s="46">
        <f t="shared" si="12"/>
        <v>-18.695276801405974</v>
      </c>
    </row>
    <row r="32" spans="1:13" s="2" customFormat="1" ht="16.5" customHeight="1">
      <c r="A32" s="47"/>
      <c r="B32" s="51" t="s">
        <v>29</v>
      </c>
      <c r="C32" s="52"/>
      <c r="D32" s="50"/>
      <c r="E32" s="53"/>
      <c r="F32" s="43">
        <f t="shared" si="7"/>
        <v>0</v>
      </c>
      <c r="G32" s="53"/>
      <c r="H32" s="44">
        <f t="shared" si="8"/>
        <v>0</v>
      </c>
      <c r="I32" s="54"/>
      <c r="J32" s="43">
        <f t="shared" si="9"/>
        <v>0</v>
      </c>
      <c r="K32" s="43">
        <f t="shared" si="10"/>
        <v>0</v>
      </c>
      <c r="L32" s="45">
        <f t="shared" si="11"/>
        <v>0</v>
      </c>
      <c r="M32" s="46">
        <f t="shared" si="12"/>
        <v>0</v>
      </c>
    </row>
    <row r="33" spans="1:13" s="2" customFormat="1" ht="16.5" customHeight="1">
      <c r="A33" s="47"/>
      <c r="B33" s="51" t="s">
        <v>30</v>
      </c>
      <c r="C33" s="52"/>
      <c r="D33" s="50"/>
      <c r="E33" s="53"/>
      <c r="F33" s="43">
        <f t="shared" si="7"/>
        <v>0</v>
      </c>
      <c r="G33" s="53"/>
      <c r="H33" s="44">
        <f t="shared" si="8"/>
        <v>0</v>
      </c>
      <c r="I33" s="54"/>
      <c r="J33" s="43">
        <f t="shared" si="9"/>
        <v>0</v>
      </c>
      <c r="K33" s="43">
        <f t="shared" si="10"/>
        <v>0</v>
      </c>
      <c r="L33" s="45">
        <f t="shared" si="11"/>
        <v>0</v>
      </c>
      <c r="M33" s="46">
        <f t="shared" si="12"/>
        <v>0</v>
      </c>
    </row>
    <row r="34" spans="1:13" s="2" customFormat="1" ht="16.5" customHeight="1">
      <c r="A34" s="47"/>
      <c r="B34" s="51" t="s">
        <v>31</v>
      </c>
      <c r="C34" s="52"/>
      <c r="D34" s="50"/>
      <c r="E34" s="53"/>
      <c r="F34" s="43">
        <f t="shared" si="7"/>
        <v>0</v>
      </c>
      <c r="G34" s="53"/>
      <c r="H34" s="44">
        <f t="shared" si="8"/>
        <v>0</v>
      </c>
      <c r="I34" s="54"/>
      <c r="J34" s="43">
        <f t="shared" si="9"/>
        <v>0</v>
      </c>
      <c r="K34" s="43">
        <f t="shared" si="10"/>
        <v>0</v>
      </c>
      <c r="L34" s="45">
        <f t="shared" si="11"/>
        <v>0</v>
      </c>
      <c r="M34" s="46">
        <f t="shared" si="12"/>
        <v>0</v>
      </c>
    </row>
    <row r="35" spans="1:13" s="2" customFormat="1" ht="6" customHeight="1">
      <c r="A35" s="47"/>
      <c r="B35" s="58"/>
      <c r="C35" s="59"/>
      <c r="D35" s="50"/>
      <c r="E35" s="43"/>
      <c r="F35" s="43"/>
      <c r="G35" s="43"/>
      <c r="H35" s="44"/>
      <c r="I35" s="45"/>
      <c r="J35" s="43"/>
      <c r="K35" s="43"/>
      <c r="L35" s="45"/>
      <c r="M35" s="46"/>
    </row>
    <row r="36" spans="1:13" s="2" customFormat="1" ht="16.5" customHeight="1">
      <c r="A36" s="39" t="s">
        <v>32</v>
      </c>
      <c r="C36" s="41"/>
      <c r="D36" s="42"/>
      <c r="E36" s="43">
        <f>E7-E20</f>
        <v>251119000</v>
      </c>
      <c r="F36" s="43">
        <f>IF(E$7=0,0,E36/E$7*100)</f>
        <v>94.88111475930131</v>
      </c>
      <c r="G36" s="43">
        <f>G7-G20</f>
        <v>137340043</v>
      </c>
      <c r="H36" s="44">
        <f>IF(G$7=0,0,G36/G$7*100)</f>
        <v>93.3478332138868</v>
      </c>
      <c r="I36" s="45">
        <f>I7-I20</f>
        <v>0</v>
      </c>
      <c r="J36" s="43">
        <f>J7-J20</f>
        <v>137340043</v>
      </c>
      <c r="K36" s="43">
        <f>IF(J$7=0,0,J36/J$7*100)</f>
        <v>93.3478332138868</v>
      </c>
      <c r="L36" s="45">
        <f>L7-L20</f>
        <v>-113778957</v>
      </c>
      <c r="M36" s="46">
        <f>IF(E36=0,0,(L36/E36)*100)</f>
        <v>-45.308780697597555</v>
      </c>
    </row>
    <row r="37" spans="1:13" s="2" customFormat="1" ht="6" customHeight="1">
      <c r="A37" s="47"/>
      <c r="B37" s="60"/>
      <c r="C37" s="61"/>
      <c r="D37" s="62"/>
      <c r="E37" s="43"/>
      <c r="F37" s="43"/>
      <c r="G37" s="43"/>
      <c r="H37" s="44"/>
      <c r="I37" s="45"/>
      <c r="J37" s="43"/>
      <c r="K37" s="43"/>
      <c r="L37" s="45"/>
      <c r="M37" s="46"/>
    </row>
    <row r="38" spans="1:13" s="2" customFormat="1" ht="16.5" customHeight="1">
      <c r="A38" s="39" t="s">
        <v>47</v>
      </c>
      <c r="C38" s="41"/>
      <c r="D38" s="42"/>
      <c r="E38" s="43">
        <f>SUM(E40:E41)</f>
        <v>186600000</v>
      </c>
      <c r="F38" s="43">
        <f>IF(E$7=0,0,E38/E$7*100)</f>
        <v>70.50368954195272</v>
      </c>
      <c r="G38" s="43">
        <f>SUM(G40:G41)</f>
        <v>187063885</v>
      </c>
      <c r="H38" s="44">
        <f>IF(G$7=0,0,G38/G$7*100)</f>
        <v>127.14433428072904</v>
      </c>
      <c r="I38" s="45">
        <f>SUM(I40:I41)</f>
        <v>0</v>
      </c>
      <c r="J38" s="43">
        <f>SUM(J40:J41)</f>
        <v>187063885</v>
      </c>
      <c r="K38" s="43">
        <f>IF(J$7=0,0,J38/J$7*100)</f>
        <v>127.14433428072904</v>
      </c>
      <c r="L38" s="45">
        <f>SUM(L40:L41)</f>
        <v>463885</v>
      </c>
      <c r="M38" s="46">
        <f>IF(E38=0,0,(L38/E38)*100)</f>
        <v>0.24859860664523045</v>
      </c>
    </row>
    <row r="39" spans="1:13" s="2" customFormat="1" ht="6" customHeight="1">
      <c r="A39" s="47"/>
      <c r="B39" s="48"/>
      <c r="C39" s="49"/>
      <c r="D39" s="50"/>
      <c r="E39" s="43"/>
      <c r="F39" s="43"/>
      <c r="G39" s="43"/>
      <c r="H39" s="44"/>
      <c r="I39" s="45"/>
      <c r="J39" s="43"/>
      <c r="K39" s="43"/>
      <c r="L39" s="45"/>
      <c r="M39" s="46"/>
    </row>
    <row r="40" spans="1:13" s="2" customFormat="1" ht="16.5" customHeight="1">
      <c r="A40" s="47"/>
      <c r="B40" s="51" t="s">
        <v>33</v>
      </c>
      <c r="C40" s="52"/>
      <c r="D40" s="50"/>
      <c r="E40" s="53">
        <v>186600000</v>
      </c>
      <c r="F40" s="43">
        <f>IF(E$7=0,0,E40/E$7*100)</f>
        <v>70.50368954195272</v>
      </c>
      <c r="G40" s="53">
        <v>187063885</v>
      </c>
      <c r="H40" s="44">
        <f>IF(G$7=0,0,G40/G$7*100)</f>
        <v>127.14433428072904</v>
      </c>
      <c r="I40" s="54"/>
      <c r="J40" s="43">
        <f>G40+I40</f>
        <v>187063885</v>
      </c>
      <c r="K40" s="43">
        <f>IF(J$7=0,0,J40/J$7*100)</f>
        <v>127.14433428072904</v>
      </c>
      <c r="L40" s="45">
        <f>J40-E40</f>
        <v>463885</v>
      </c>
      <c r="M40" s="46">
        <f>IF(E40=0,0,(L40/E40)*100)</f>
        <v>0.24859860664523045</v>
      </c>
    </row>
    <row r="41" spans="1:13" s="2" customFormat="1" ht="16.5" customHeight="1">
      <c r="A41" s="47"/>
      <c r="B41" s="51" t="s">
        <v>34</v>
      </c>
      <c r="C41" s="52"/>
      <c r="D41" s="50"/>
      <c r="E41" s="53"/>
      <c r="F41" s="43">
        <f>IF(E$7=0,0,E41/E$7*100)</f>
        <v>0</v>
      </c>
      <c r="G41" s="53"/>
      <c r="H41" s="44">
        <f>IF(G$7=0,0,G41/G$7*100)</f>
        <v>0</v>
      </c>
      <c r="I41" s="54"/>
      <c r="J41" s="43">
        <f>G41+I41</f>
        <v>0</v>
      </c>
      <c r="K41" s="43">
        <f>IF(J$7=0,0,J41/J$7*100)</f>
        <v>0</v>
      </c>
      <c r="L41" s="45">
        <f>J41-E41</f>
        <v>0</v>
      </c>
      <c r="M41" s="46">
        <f>IF(E41=0,0,(L41/E41)*100)</f>
        <v>0</v>
      </c>
    </row>
    <row r="42" spans="1:13" s="2" customFormat="1" ht="6" customHeight="1">
      <c r="A42" s="47"/>
      <c r="B42" s="55"/>
      <c r="C42" s="56"/>
      <c r="D42" s="50"/>
      <c r="E42" s="43"/>
      <c r="F42" s="43"/>
      <c r="G42" s="53"/>
      <c r="H42" s="44"/>
      <c r="I42" s="45"/>
      <c r="J42" s="43"/>
      <c r="K42" s="43"/>
      <c r="L42" s="45"/>
      <c r="M42" s="46"/>
    </row>
    <row r="43" spans="1:13" s="2" customFormat="1" ht="16.5" customHeight="1">
      <c r="A43" s="39" t="s">
        <v>48</v>
      </c>
      <c r="C43" s="41"/>
      <c r="D43" s="42"/>
      <c r="E43" s="43">
        <f>SUM(E45:E46)</f>
        <v>15895000</v>
      </c>
      <c r="F43" s="43">
        <f>IF(E$7=0,0,E43/E$7*100)</f>
        <v>6.005659942493775</v>
      </c>
      <c r="G43" s="43">
        <f>SUM(G45:G46)</f>
        <v>61284</v>
      </c>
      <c r="H43" s="44">
        <f>IF(G$7=0,0,G43/G$7*100)</f>
        <v>0.04165375578541095</v>
      </c>
      <c r="I43" s="45">
        <f>SUM(I45:I46)</f>
        <v>0</v>
      </c>
      <c r="J43" s="43">
        <f>SUM(J45:J46)</f>
        <v>61284</v>
      </c>
      <c r="K43" s="43">
        <f>IF(J$7=0,0,J43/J$7*100)</f>
        <v>0.04165375578541095</v>
      </c>
      <c r="L43" s="45">
        <f>SUM(L45:L46)</f>
        <v>-15833716</v>
      </c>
      <c r="M43" s="46">
        <f>IF(E43=0,0,(L43/E43)*100)</f>
        <v>-99.61444479396036</v>
      </c>
    </row>
    <row r="44" spans="1:13" s="2" customFormat="1" ht="6" customHeight="1">
      <c r="A44" s="47"/>
      <c r="B44" s="48"/>
      <c r="C44" s="49"/>
      <c r="D44" s="50"/>
      <c r="E44" s="43"/>
      <c r="F44" s="43"/>
      <c r="G44" s="43"/>
      <c r="H44" s="44"/>
      <c r="I44" s="45"/>
      <c r="J44" s="43"/>
      <c r="K44" s="43"/>
      <c r="L44" s="45"/>
      <c r="M44" s="46"/>
    </row>
    <row r="45" spans="1:13" s="2" customFormat="1" ht="16.5" customHeight="1">
      <c r="A45" s="47"/>
      <c r="B45" s="51" t="s">
        <v>35</v>
      </c>
      <c r="C45" s="52"/>
      <c r="D45" s="50"/>
      <c r="E45" s="53">
        <v>15833000</v>
      </c>
      <c r="F45" s="43">
        <f>IF(E$7=0,0,E45/E$7*100)</f>
        <v>5.982234279301915</v>
      </c>
      <c r="G45" s="53">
        <v>0</v>
      </c>
      <c r="H45" s="44">
        <f>IF(G$7=0,0,G45/G$7*100)</f>
        <v>0</v>
      </c>
      <c r="I45" s="54"/>
      <c r="J45" s="43">
        <f>G45+I45</f>
        <v>0</v>
      </c>
      <c r="K45" s="43">
        <f>IF(J$7=0,0,J45/J$7*100)</f>
        <v>0</v>
      </c>
      <c r="L45" s="45">
        <f>J45-E45</f>
        <v>-15833000</v>
      </c>
      <c r="M45" s="46">
        <f>IF(E45=0,0,(L45/E45)*100)</f>
        <v>-100</v>
      </c>
    </row>
    <row r="46" spans="1:13" s="2" customFormat="1" ht="16.5" customHeight="1">
      <c r="A46" s="47"/>
      <c r="B46" s="51" t="s">
        <v>36</v>
      </c>
      <c r="C46" s="52"/>
      <c r="D46" s="50"/>
      <c r="E46" s="53">
        <v>62000</v>
      </c>
      <c r="F46" s="43">
        <f>IF(E$7=0,0,E46/E$7*100)</f>
        <v>0.02342566319185996</v>
      </c>
      <c r="G46" s="53">
        <v>61284</v>
      </c>
      <c r="H46" s="44">
        <f>IF(G$7=0,0,G46/G$7*100)</f>
        <v>0.04165375578541095</v>
      </c>
      <c r="I46" s="54"/>
      <c r="J46" s="43">
        <f>G46+I46</f>
        <v>61284</v>
      </c>
      <c r="K46" s="43">
        <f>IF(J$7=0,0,J46/J$7*100)</f>
        <v>0.04165375578541095</v>
      </c>
      <c r="L46" s="45">
        <f>J46-E46</f>
        <v>-716</v>
      </c>
      <c r="M46" s="46">
        <f>IF(E46=0,0,(L46/E46)*100)</f>
        <v>-1.1548387096774193</v>
      </c>
    </row>
    <row r="47" spans="1:13" s="2" customFormat="1" ht="15.75" customHeight="1">
      <c r="A47" s="47"/>
      <c r="B47" s="49"/>
      <c r="D47" s="50"/>
      <c r="E47" s="43"/>
      <c r="F47" s="43"/>
      <c r="G47" s="43"/>
      <c r="H47" s="44"/>
      <c r="I47" s="45"/>
      <c r="J47" s="43"/>
      <c r="K47" s="43"/>
      <c r="L47" s="45"/>
      <c r="M47" s="46"/>
    </row>
    <row r="48" spans="1:13" s="2" customFormat="1" ht="6" customHeight="1">
      <c r="A48" s="47"/>
      <c r="B48" s="48"/>
      <c r="C48" s="49"/>
      <c r="D48" s="50"/>
      <c r="E48" s="43"/>
      <c r="F48" s="43"/>
      <c r="G48" s="43"/>
      <c r="H48" s="44"/>
      <c r="I48" s="54"/>
      <c r="J48" s="43"/>
      <c r="K48" s="43"/>
      <c r="L48" s="45"/>
      <c r="M48" s="46"/>
    </row>
    <row r="49" spans="1:13" s="2" customFormat="1" ht="16.5" customHeight="1">
      <c r="A49" s="39" t="s">
        <v>37</v>
      </c>
      <c r="C49" s="41"/>
      <c r="D49" s="42"/>
      <c r="E49" s="43">
        <f>E38-E43</f>
        <v>170705000</v>
      </c>
      <c r="F49" s="43">
        <f>IF(E$7=0,0,E49/E$7*100)</f>
        <v>64.49802959945895</v>
      </c>
      <c r="G49" s="43">
        <f>G38-G43</f>
        <v>187002601</v>
      </c>
      <c r="H49" s="44">
        <f>IF(G$7=0,0,G49/G$7*100)</f>
        <v>127.10268052494362</v>
      </c>
      <c r="I49" s="45">
        <f>I38-I43</f>
        <v>0</v>
      </c>
      <c r="J49" s="43">
        <f>J38-J43</f>
        <v>187002601</v>
      </c>
      <c r="K49" s="43">
        <f>IF(J$7=0,0,J49/J$7*100)</f>
        <v>127.10268052494362</v>
      </c>
      <c r="L49" s="45">
        <f>L38-L43</f>
        <v>16297601</v>
      </c>
      <c r="M49" s="46">
        <f>IF(E49=0,0,(L49/E49)*100)</f>
        <v>9.547231188307313</v>
      </c>
    </row>
    <row r="50" spans="1:13" s="2" customFormat="1" ht="6" customHeight="1">
      <c r="A50" s="63"/>
      <c r="B50" s="39"/>
      <c r="C50" s="41"/>
      <c r="D50" s="42"/>
      <c r="E50" s="43"/>
      <c r="F50" s="43"/>
      <c r="G50" s="43"/>
      <c r="H50" s="44"/>
      <c r="I50" s="45"/>
      <c r="J50" s="43"/>
      <c r="K50" s="43"/>
      <c r="L50" s="45"/>
      <c r="M50" s="46"/>
    </row>
    <row r="51" spans="1:13" s="2" customFormat="1" ht="16.5" customHeight="1">
      <c r="A51" s="39" t="s">
        <v>38</v>
      </c>
      <c r="B51" s="39"/>
      <c r="C51" s="41"/>
      <c r="D51" s="42"/>
      <c r="E51" s="53"/>
      <c r="F51" s="43">
        <f>IF(E$7=0,0,E51/E$7*100)</f>
        <v>0</v>
      </c>
      <c r="G51" s="53"/>
      <c r="H51" s="44">
        <f>IF(G$7=0,0,G51/G$7*100)</f>
        <v>0</v>
      </c>
      <c r="I51" s="54"/>
      <c r="J51" s="43">
        <f>G51+I51</f>
        <v>0</v>
      </c>
      <c r="K51" s="43">
        <f>IF(J$7=0,0,J51/J$7*100)</f>
        <v>0</v>
      </c>
      <c r="L51" s="45">
        <f>J51-E51</f>
        <v>0</v>
      </c>
      <c r="M51" s="46">
        <f>IF(E51=0,0,(L51/E51)*100)</f>
        <v>0</v>
      </c>
    </row>
    <row r="52" spans="1:13" s="2" customFormat="1" ht="6" customHeight="1">
      <c r="A52" s="47"/>
      <c r="B52" s="64"/>
      <c r="C52" s="65"/>
      <c r="D52" s="50"/>
      <c r="E52" s="43"/>
      <c r="F52" s="43"/>
      <c r="G52" s="43"/>
      <c r="H52" s="44"/>
      <c r="I52" s="45"/>
      <c r="J52" s="43"/>
      <c r="K52" s="43"/>
      <c r="L52" s="45"/>
      <c r="M52" s="46"/>
    </row>
    <row r="53" spans="1:13" s="2" customFormat="1" ht="16.5" customHeight="1" thickBot="1">
      <c r="A53" s="66" t="s">
        <v>39</v>
      </c>
      <c r="B53" s="67"/>
      <c r="C53" s="68"/>
      <c r="D53" s="69"/>
      <c r="E53" s="70">
        <f>E36+E49+E51</f>
        <v>421824000</v>
      </c>
      <c r="F53" s="70">
        <f>IF(E$7=0,0,E53/E$7*100)</f>
        <v>159.37914435876027</v>
      </c>
      <c r="G53" s="70">
        <f>G36+G49+G51</f>
        <v>324342644</v>
      </c>
      <c r="H53" s="71">
        <f>IF(G$7=0,0,G53/G$7*100)</f>
        <v>220.4505137388304</v>
      </c>
      <c r="I53" s="72">
        <f>I36+I49+I51</f>
        <v>0</v>
      </c>
      <c r="J53" s="70">
        <f>J36+J49+J51</f>
        <v>324342644</v>
      </c>
      <c r="K53" s="70">
        <f>IF(J$7=0,0,J53/J$7*100)</f>
        <v>220.4505137388304</v>
      </c>
      <c r="L53" s="72">
        <f>L36+L49+L51</f>
        <v>-97481356</v>
      </c>
      <c r="M53" s="73">
        <f>IF(E53=0,0,(L53/E53)*100)</f>
        <v>-23.10948547261417</v>
      </c>
    </row>
  </sheetData>
  <mergeCells count="32">
    <mergeCell ref="B11:C11"/>
    <mergeCell ref="B12:C12"/>
    <mergeCell ref="B13:C13"/>
    <mergeCell ref="B22:C22"/>
    <mergeCell ref="B14:C14"/>
    <mergeCell ref="B15:C15"/>
    <mergeCell ref="B16:C16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46:C46"/>
    <mergeCell ref="B35:C35"/>
    <mergeCell ref="B40:C40"/>
    <mergeCell ref="B41:C41"/>
    <mergeCell ref="B42:C42"/>
    <mergeCell ref="B45:C45"/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49" customWidth="1"/>
    <col min="2" max="2" width="1.37890625" style="149" customWidth="1"/>
    <col min="3" max="3" width="13.50390625" style="150" customWidth="1"/>
    <col min="4" max="4" width="0.5" style="151" customWidth="1"/>
    <col min="5" max="6" width="13.625" style="152" customWidth="1"/>
    <col min="7" max="7" width="11.375" style="152" customWidth="1"/>
    <col min="8" max="8" width="13.625" style="152" customWidth="1"/>
    <col min="9" max="9" width="15.625" style="152" customWidth="1"/>
    <col min="10" max="10" width="7.625" style="152" customWidth="1"/>
    <col min="11" max="16384" width="8.75390625" style="152" customWidth="1"/>
  </cols>
  <sheetData>
    <row r="1" spans="1:10" s="79" customFormat="1" ht="18" customHeight="1">
      <c r="A1" s="78" t="s">
        <v>74</v>
      </c>
      <c r="J1" s="80"/>
    </row>
    <row r="2" spans="1:10" s="82" customFormat="1" ht="36" customHeight="1">
      <c r="A2" s="81" t="s">
        <v>75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s="84" customFormat="1" ht="18" customHeight="1">
      <c r="A3" s="83" t="s">
        <v>76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89" customFormat="1" ht="31.5" customHeight="1" thickBot="1">
      <c r="A4" s="85"/>
      <c r="B4" s="85"/>
      <c r="C4" s="86" t="s">
        <v>77</v>
      </c>
      <c r="D4" s="87"/>
      <c r="E4" s="87"/>
      <c r="F4" s="87"/>
      <c r="G4" s="87"/>
      <c r="H4" s="87"/>
      <c r="I4" s="87"/>
      <c r="J4" s="88" t="s">
        <v>1</v>
      </c>
    </row>
    <row r="5" spans="1:10" s="85" customFormat="1" ht="33" customHeight="1">
      <c r="A5" s="90" t="s">
        <v>78</v>
      </c>
      <c r="B5" s="91"/>
      <c r="C5" s="91"/>
      <c r="D5" s="92"/>
      <c r="E5" s="93" t="s">
        <v>79</v>
      </c>
      <c r="F5" s="94" t="s">
        <v>49</v>
      </c>
      <c r="G5" s="95" t="s">
        <v>80</v>
      </c>
      <c r="H5" s="94" t="s">
        <v>50</v>
      </c>
      <c r="I5" s="96" t="s">
        <v>51</v>
      </c>
      <c r="J5" s="97" t="s">
        <v>3</v>
      </c>
    </row>
    <row r="6" spans="1:10" s="105" customFormat="1" ht="9.75" customHeight="1">
      <c r="A6" s="98"/>
      <c r="B6" s="99"/>
      <c r="C6" s="100"/>
      <c r="D6" s="101"/>
      <c r="E6" s="102"/>
      <c r="F6" s="103"/>
      <c r="G6" s="104"/>
      <c r="H6" s="103"/>
      <c r="I6" s="102"/>
      <c r="J6" s="98"/>
    </row>
    <row r="7" spans="1:10" s="113" customFormat="1" ht="21.75" customHeight="1">
      <c r="A7" s="106" t="s">
        <v>52</v>
      </c>
      <c r="B7" s="106"/>
      <c r="C7" s="106"/>
      <c r="D7" s="107"/>
      <c r="E7" s="108">
        <f>SUM(E9:E11)</f>
        <v>2453264000</v>
      </c>
      <c r="F7" s="108">
        <f>SUM(F9:F11)</f>
        <v>2128174886.83</v>
      </c>
      <c r="G7" s="109">
        <f>SUM(G9:G11)</f>
        <v>0</v>
      </c>
      <c r="H7" s="110">
        <f>SUM(H9:H11)</f>
        <v>2128174886.83</v>
      </c>
      <c r="I7" s="111">
        <f>H7-E7</f>
        <v>-325089113.1700001</v>
      </c>
      <c r="J7" s="112">
        <f>IF(E7&gt;0,((I7/E7)*100),0)</f>
        <v>-13.251289431956776</v>
      </c>
    </row>
    <row r="8" spans="1:10" s="113" customFormat="1" ht="9.75" customHeight="1">
      <c r="A8" s="114"/>
      <c r="B8" s="115"/>
      <c r="C8" s="116"/>
      <c r="D8" s="117"/>
      <c r="E8" s="108"/>
      <c r="F8" s="108"/>
      <c r="G8" s="109"/>
      <c r="H8" s="110"/>
      <c r="I8" s="111"/>
      <c r="J8" s="112"/>
    </row>
    <row r="9" spans="1:10" s="113" customFormat="1" ht="21" customHeight="1">
      <c r="A9" s="114"/>
      <c r="B9" s="118" t="s">
        <v>53</v>
      </c>
      <c r="C9" s="118"/>
      <c r="D9" s="117"/>
      <c r="E9" s="119">
        <v>421824000</v>
      </c>
      <c r="F9" s="119">
        <v>324342644</v>
      </c>
      <c r="G9" s="120"/>
      <c r="H9" s="110">
        <f>F9+G9</f>
        <v>324342644</v>
      </c>
      <c r="I9" s="111">
        <f>H9-E9</f>
        <v>-97481356</v>
      </c>
      <c r="J9" s="112">
        <f>IF(E9&gt;0,((I9/E9)*100),0)</f>
        <v>-23.10948547261417</v>
      </c>
    </row>
    <row r="10" spans="1:10" s="113" customFormat="1" ht="21" customHeight="1">
      <c r="A10" s="114"/>
      <c r="B10" s="118" t="s">
        <v>54</v>
      </c>
      <c r="C10" s="118"/>
      <c r="D10" s="117"/>
      <c r="E10" s="119">
        <v>2031440000</v>
      </c>
      <c r="F10" s="119">
        <v>1803832242.83</v>
      </c>
      <c r="G10" s="120"/>
      <c r="H10" s="110">
        <f>F10+G10</f>
        <v>1803832242.83</v>
      </c>
      <c r="I10" s="111">
        <f>H10-E10</f>
        <v>-227607757.17000008</v>
      </c>
      <c r="J10" s="112">
        <f>IF(E10&gt;0,((I10/E10)*100),0)</f>
        <v>-11.20425693941244</v>
      </c>
    </row>
    <row r="11" spans="1:10" s="113" customFormat="1" ht="21" customHeight="1">
      <c r="A11" s="114"/>
      <c r="B11" s="118" t="s">
        <v>55</v>
      </c>
      <c r="C11" s="118"/>
      <c r="D11" s="117"/>
      <c r="E11" s="119"/>
      <c r="F11" s="119"/>
      <c r="G11" s="120"/>
      <c r="H11" s="110">
        <f>F11+G11</f>
        <v>0</v>
      </c>
      <c r="I11" s="111">
        <f>H11-E11</f>
        <v>0</v>
      </c>
      <c r="J11" s="112">
        <f>IF(E11&gt;0,((I11/E11)*100),0)</f>
        <v>0</v>
      </c>
    </row>
    <row r="12" spans="1:10" s="113" customFormat="1" ht="21.75" customHeight="1">
      <c r="A12" s="114"/>
      <c r="B12" s="118"/>
      <c r="C12" s="118"/>
      <c r="D12" s="117"/>
      <c r="E12" s="108"/>
      <c r="F12" s="108"/>
      <c r="G12" s="109"/>
      <c r="H12" s="110"/>
      <c r="I12" s="111"/>
      <c r="J12" s="112"/>
    </row>
    <row r="13" spans="1:10" s="113" customFormat="1" ht="21.75" customHeight="1">
      <c r="A13" s="106" t="s">
        <v>56</v>
      </c>
      <c r="B13" s="106"/>
      <c r="C13" s="106"/>
      <c r="D13" s="107"/>
      <c r="E13" s="108">
        <f>SUM(E15:E19)</f>
        <v>500000000</v>
      </c>
      <c r="F13" s="108">
        <f>SUM(F15:F19)</f>
        <v>500000000</v>
      </c>
      <c r="G13" s="109">
        <f>SUM(G15:G19)</f>
        <v>0</v>
      </c>
      <c r="H13" s="110">
        <f>SUM(H15:H19)</f>
        <v>500000000</v>
      </c>
      <c r="I13" s="111">
        <f>H13-E13</f>
        <v>0</v>
      </c>
      <c r="J13" s="112">
        <f>IF(E13&gt;0,((I13/E13)*100),0)</f>
        <v>0</v>
      </c>
    </row>
    <row r="14" spans="1:10" s="113" customFormat="1" ht="9.75" customHeight="1">
      <c r="A14" s="114"/>
      <c r="B14" s="115"/>
      <c r="C14" s="121"/>
      <c r="D14" s="117"/>
      <c r="E14" s="108"/>
      <c r="F14" s="108"/>
      <c r="G14" s="109"/>
      <c r="H14" s="110"/>
      <c r="I14" s="111"/>
      <c r="J14" s="112"/>
    </row>
    <row r="15" spans="1:10" s="113" customFormat="1" ht="21" customHeight="1">
      <c r="A15" s="114"/>
      <c r="B15" s="118" t="s">
        <v>57</v>
      </c>
      <c r="C15" s="118"/>
      <c r="D15" s="117"/>
      <c r="E15" s="119"/>
      <c r="F15" s="119"/>
      <c r="G15" s="120"/>
      <c r="H15" s="110">
        <f>F15+G15</f>
        <v>0</v>
      </c>
      <c r="I15" s="111">
        <f>H15-E15</f>
        <v>0</v>
      </c>
      <c r="J15" s="112">
        <f>IF(E15&gt;0,((I15/E15)*100),0)</f>
        <v>0</v>
      </c>
    </row>
    <row r="16" spans="1:10" s="113" customFormat="1" ht="21" customHeight="1">
      <c r="A16" s="114"/>
      <c r="B16" s="118" t="s">
        <v>58</v>
      </c>
      <c r="C16" s="118"/>
      <c r="D16" s="117"/>
      <c r="E16" s="119"/>
      <c r="F16" s="119"/>
      <c r="G16" s="120"/>
      <c r="H16" s="110">
        <f>F16+G16</f>
        <v>0</v>
      </c>
      <c r="I16" s="111">
        <f>H16-E16</f>
        <v>0</v>
      </c>
      <c r="J16" s="112">
        <f>IF(E16&gt;0,((I16/E16)*100),0)</f>
        <v>0</v>
      </c>
    </row>
    <row r="17" spans="1:10" s="113" customFormat="1" ht="21" customHeight="1">
      <c r="A17" s="114"/>
      <c r="B17" s="118" t="s">
        <v>59</v>
      </c>
      <c r="C17" s="118"/>
      <c r="D17" s="117"/>
      <c r="E17" s="119"/>
      <c r="F17" s="119"/>
      <c r="G17" s="120"/>
      <c r="H17" s="110">
        <f>F17+G17</f>
        <v>0</v>
      </c>
      <c r="I17" s="111">
        <f>H17-E17</f>
        <v>0</v>
      </c>
      <c r="J17" s="112">
        <f>IF(E17&gt;0,((I17/E17)*100),0)</f>
        <v>0</v>
      </c>
    </row>
    <row r="18" spans="1:10" s="113" customFormat="1" ht="21" customHeight="1">
      <c r="A18" s="114"/>
      <c r="B18" s="118" t="s">
        <v>60</v>
      </c>
      <c r="C18" s="118"/>
      <c r="D18" s="117"/>
      <c r="E18" s="119">
        <v>500000000</v>
      </c>
      <c r="F18" s="119">
        <v>500000000</v>
      </c>
      <c r="G18" s="120"/>
      <c r="H18" s="110">
        <f>F18+G18</f>
        <v>500000000</v>
      </c>
      <c r="I18" s="111">
        <f>H18-E18</f>
        <v>0</v>
      </c>
      <c r="J18" s="112">
        <f>IF(E18&gt;0,((I18/E18)*100),0)</f>
        <v>0</v>
      </c>
    </row>
    <row r="19" spans="1:10" s="113" customFormat="1" ht="21" customHeight="1">
      <c r="A19" s="114"/>
      <c r="B19" s="118" t="s">
        <v>61</v>
      </c>
      <c r="C19" s="118"/>
      <c r="D19" s="117"/>
      <c r="E19" s="119"/>
      <c r="F19" s="119"/>
      <c r="G19" s="120"/>
      <c r="H19" s="110">
        <f>F19+G19</f>
        <v>0</v>
      </c>
      <c r="I19" s="111">
        <f>H19-E19</f>
        <v>0</v>
      </c>
      <c r="J19" s="112">
        <f>IF(E19&gt;0,((I19/E19)*100),0)</f>
        <v>0</v>
      </c>
    </row>
    <row r="20" spans="1:10" s="113" customFormat="1" ht="21.75" customHeight="1">
      <c r="A20" s="114"/>
      <c r="B20" s="115"/>
      <c r="C20" s="121"/>
      <c r="D20" s="117"/>
      <c r="E20" s="108"/>
      <c r="F20" s="108"/>
      <c r="G20" s="109"/>
      <c r="H20" s="110"/>
      <c r="I20" s="111"/>
      <c r="J20" s="112"/>
    </row>
    <row r="21" spans="1:10" s="113" customFormat="1" ht="21.75" customHeight="1">
      <c r="A21" s="106" t="s">
        <v>62</v>
      </c>
      <c r="B21" s="106"/>
      <c r="C21" s="106"/>
      <c r="D21" s="107"/>
      <c r="E21" s="108">
        <f>E7-E13</f>
        <v>1953264000</v>
      </c>
      <c r="F21" s="108">
        <f>F7-F13</f>
        <v>1628174886.83</v>
      </c>
      <c r="G21" s="109">
        <f>G7-G13</f>
        <v>0</v>
      </c>
      <c r="H21" s="110">
        <f>H7-H13</f>
        <v>1628174886.83</v>
      </c>
      <c r="I21" s="111">
        <f>H21-E21</f>
        <v>-325089113.1700001</v>
      </c>
      <c r="J21" s="112">
        <f>IF(E21&gt;0,((I21/E21)*100),0)</f>
        <v>-16.643378118370077</v>
      </c>
    </row>
    <row r="22" spans="1:10" s="113" customFormat="1" ht="21.75" customHeight="1">
      <c r="A22" s="114"/>
      <c r="B22" s="122"/>
      <c r="C22" s="123"/>
      <c r="D22" s="124"/>
      <c r="E22" s="108"/>
      <c r="F22" s="108"/>
      <c r="G22" s="109"/>
      <c r="H22" s="110"/>
      <c r="I22" s="111"/>
      <c r="J22" s="112"/>
    </row>
    <row r="23" spans="1:10" s="113" customFormat="1" ht="21.75" customHeight="1">
      <c r="A23" s="106" t="s">
        <v>63</v>
      </c>
      <c r="B23" s="106"/>
      <c r="C23" s="106"/>
      <c r="D23" s="107"/>
      <c r="E23" s="108">
        <f>SUM(E25:E26)</f>
        <v>0</v>
      </c>
      <c r="F23" s="108">
        <f>SUM(F25:F26)</f>
        <v>0</v>
      </c>
      <c r="G23" s="109">
        <f>SUM(G25:G26)</f>
        <v>0</v>
      </c>
      <c r="H23" s="110">
        <f>SUM(H25:H26)</f>
        <v>0</v>
      </c>
      <c r="I23" s="111">
        <f>H23-E23</f>
        <v>0</v>
      </c>
      <c r="J23" s="112">
        <f>IF(E23&gt;0,((I23/E23)*100),0)</f>
        <v>0</v>
      </c>
    </row>
    <row r="24" spans="1:10" s="113" customFormat="1" ht="9.75" customHeight="1">
      <c r="A24" s="114"/>
      <c r="B24" s="115"/>
      <c r="C24" s="121"/>
      <c r="D24" s="117"/>
      <c r="E24" s="108"/>
      <c r="F24" s="108"/>
      <c r="G24" s="109"/>
      <c r="H24" s="110"/>
      <c r="I24" s="111"/>
      <c r="J24" s="112"/>
    </row>
    <row r="25" spans="1:10" s="113" customFormat="1" ht="21" customHeight="1">
      <c r="A25" s="114"/>
      <c r="B25" s="118" t="s">
        <v>64</v>
      </c>
      <c r="C25" s="118"/>
      <c r="D25" s="117"/>
      <c r="E25" s="119"/>
      <c r="F25" s="119"/>
      <c r="G25" s="120"/>
      <c r="H25" s="110">
        <f>F25+G25</f>
        <v>0</v>
      </c>
      <c r="I25" s="111">
        <f>H25-E25</f>
        <v>0</v>
      </c>
      <c r="J25" s="112">
        <f>IF(E25&gt;0,((I25/E25)*100),0)</f>
        <v>0</v>
      </c>
    </row>
    <row r="26" spans="1:10" s="113" customFormat="1" ht="21" customHeight="1">
      <c r="A26" s="114"/>
      <c r="B26" s="118" t="s">
        <v>65</v>
      </c>
      <c r="C26" s="118"/>
      <c r="D26" s="117"/>
      <c r="E26" s="119"/>
      <c r="F26" s="119"/>
      <c r="G26" s="120"/>
      <c r="H26" s="110">
        <f>F26+G26</f>
        <v>0</v>
      </c>
      <c r="I26" s="111">
        <f>H26-E26</f>
        <v>0</v>
      </c>
      <c r="J26" s="112">
        <f>IF(E26&gt;0,((I26/E26)*100),0)</f>
        <v>0</v>
      </c>
    </row>
    <row r="27" spans="1:10" s="113" customFormat="1" ht="21" customHeight="1">
      <c r="A27" s="114"/>
      <c r="B27" s="118" t="s">
        <v>66</v>
      </c>
      <c r="C27" s="118"/>
      <c r="D27" s="117"/>
      <c r="E27" s="119"/>
      <c r="F27" s="119"/>
      <c r="G27" s="120" t="s">
        <v>67</v>
      </c>
      <c r="H27" s="110"/>
      <c r="I27" s="111"/>
      <c r="J27" s="112"/>
    </row>
    <row r="28" spans="1:10" s="113" customFormat="1" ht="21.75" customHeight="1">
      <c r="A28" s="114"/>
      <c r="B28" s="115"/>
      <c r="D28" s="117"/>
      <c r="E28" s="108"/>
      <c r="F28" s="108"/>
      <c r="G28" s="109"/>
      <c r="H28" s="110"/>
      <c r="I28" s="111"/>
      <c r="J28" s="112"/>
    </row>
    <row r="29" spans="1:10" s="113" customFormat="1" ht="21.75" customHeight="1">
      <c r="A29" s="106" t="s">
        <v>68</v>
      </c>
      <c r="B29" s="106"/>
      <c r="C29" s="106"/>
      <c r="D29" s="107"/>
      <c r="E29" s="108">
        <f>SUM(E31:E34)</f>
        <v>0</v>
      </c>
      <c r="F29" s="108">
        <f>SUM(F31:F34)</f>
        <v>0</v>
      </c>
      <c r="G29" s="109">
        <f>SUM(G31:G34)</f>
        <v>0</v>
      </c>
      <c r="H29" s="110">
        <f>SUM(H31:H34)</f>
        <v>0</v>
      </c>
      <c r="I29" s="111">
        <f>H29-E29</f>
        <v>0</v>
      </c>
      <c r="J29" s="112">
        <f>IF(E29&gt;0,((I29/E29)*100),0)</f>
        <v>0</v>
      </c>
    </row>
    <row r="30" spans="1:10" s="113" customFormat="1" ht="9.75" customHeight="1">
      <c r="A30" s="114"/>
      <c r="B30" s="115"/>
      <c r="C30" s="121"/>
      <c r="D30" s="117"/>
      <c r="E30" s="108"/>
      <c r="F30" s="108"/>
      <c r="G30" s="109"/>
      <c r="H30" s="110"/>
      <c r="I30" s="111"/>
      <c r="J30" s="112"/>
    </row>
    <row r="31" spans="1:10" s="113" customFormat="1" ht="21" customHeight="1">
      <c r="A31" s="114"/>
      <c r="B31" s="118" t="s">
        <v>69</v>
      </c>
      <c r="C31" s="118"/>
      <c r="D31" s="117"/>
      <c r="E31" s="119"/>
      <c r="F31" s="119"/>
      <c r="G31" s="120"/>
      <c r="H31" s="110">
        <f>F31+G31</f>
        <v>0</v>
      </c>
      <c r="I31" s="111">
        <f>H31-E31</f>
        <v>0</v>
      </c>
      <c r="J31" s="112">
        <f>IF(E31&gt;0,((I31/E31)*100),0)</f>
        <v>0</v>
      </c>
    </row>
    <row r="32" spans="1:10" s="113" customFormat="1" ht="21" customHeight="1">
      <c r="A32" s="114"/>
      <c r="B32" s="118" t="s">
        <v>70</v>
      </c>
      <c r="C32" s="118"/>
      <c r="D32" s="117"/>
      <c r="E32" s="119"/>
      <c r="F32" s="119"/>
      <c r="G32" s="120"/>
      <c r="H32" s="110">
        <f>F32+G32</f>
        <v>0</v>
      </c>
      <c r="I32" s="111">
        <f>H32-E32</f>
        <v>0</v>
      </c>
      <c r="J32" s="112">
        <f>IF(E32&gt;0,((I32/E32)*100),0)</f>
        <v>0</v>
      </c>
    </row>
    <row r="33" spans="1:10" s="113" customFormat="1" ht="21" customHeight="1">
      <c r="A33" s="114"/>
      <c r="B33" s="118" t="s">
        <v>71</v>
      </c>
      <c r="C33" s="118"/>
      <c r="D33" s="117"/>
      <c r="E33" s="119"/>
      <c r="F33" s="119"/>
      <c r="G33" s="120"/>
      <c r="H33" s="110">
        <f>F33+G33</f>
        <v>0</v>
      </c>
      <c r="I33" s="111">
        <f>H33-E33</f>
        <v>0</v>
      </c>
      <c r="J33" s="112">
        <f>IF(E33&gt;0,((I33/E33)*100),0)</f>
        <v>0</v>
      </c>
    </row>
    <row r="34" spans="1:10" s="113" customFormat="1" ht="21" customHeight="1">
      <c r="A34" s="114"/>
      <c r="B34" s="118" t="s">
        <v>72</v>
      </c>
      <c r="C34" s="118"/>
      <c r="D34" s="117"/>
      <c r="E34" s="119"/>
      <c r="F34" s="119"/>
      <c r="G34" s="120"/>
      <c r="H34" s="110">
        <f>F34+G34</f>
        <v>0</v>
      </c>
      <c r="I34" s="111">
        <f>H34-E34</f>
        <v>0</v>
      </c>
      <c r="J34" s="112">
        <f>IF(E34&gt;0,((I34/E34)*100),0)</f>
        <v>0</v>
      </c>
    </row>
    <row r="35" spans="1:10" s="113" customFormat="1" ht="21.75" customHeight="1">
      <c r="A35" s="114"/>
      <c r="B35" s="125"/>
      <c r="C35" s="125"/>
      <c r="D35" s="117"/>
      <c r="E35" s="108"/>
      <c r="F35" s="108"/>
      <c r="G35" s="109"/>
      <c r="H35" s="110"/>
      <c r="I35" s="111"/>
      <c r="J35" s="112"/>
    </row>
    <row r="36" spans="1:10" s="113" customFormat="1" ht="21.75" customHeight="1">
      <c r="A36" s="114"/>
      <c r="B36" s="125"/>
      <c r="C36" s="125"/>
      <c r="D36" s="117"/>
      <c r="E36" s="108"/>
      <c r="F36" s="108"/>
      <c r="G36" s="109"/>
      <c r="H36" s="110"/>
      <c r="I36" s="111"/>
      <c r="J36" s="112"/>
    </row>
    <row r="37" spans="1:10" s="113" customFormat="1" ht="21.75" customHeight="1">
      <c r="A37" s="114"/>
      <c r="B37" s="126"/>
      <c r="C37" s="121"/>
      <c r="D37" s="117"/>
      <c r="E37" s="127"/>
      <c r="F37" s="108"/>
      <c r="G37" s="128"/>
      <c r="H37" s="110"/>
      <c r="I37" s="111"/>
      <c r="J37" s="112"/>
    </row>
    <row r="38" spans="1:10" s="113" customFormat="1" ht="21.75" customHeight="1">
      <c r="A38" s="129" t="s">
        <v>73</v>
      </c>
      <c r="B38" s="130"/>
      <c r="C38" s="130"/>
      <c r="D38" s="107"/>
      <c r="E38" s="108">
        <f>E23-E29</f>
        <v>0</v>
      </c>
      <c r="F38" s="108">
        <f>F23-F29</f>
        <v>0</v>
      </c>
      <c r="G38" s="109">
        <f>G23-G29</f>
        <v>0</v>
      </c>
      <c r="H38" s="110">
        <f>H23-H29</f>
        <v>0</v>
      </c>
      <c r="I38" s="111">
        <f>H38-E38</f>
        <v>0</v>
      </c>
      <c r="J38" s="112">
        <f>IF(E38&gt;0,((I38/E38)*100),0)</f>
        <v>0</v>
      </c>
    </row>
    <row r="39" spans="1:10" s="113" customFormat="1" ht="21" customHeight="1" thickBot="1">
      <c r="A39" s="131"/>
      <c r="B39" s="131"/>
      <c r="C39" s="132"/>
      <c r="D39" s="133"/>
      <c r="E39" s="134"/>
      <c r="F39" s="134"/>
      <c r="G39" s="135"/>
      <c r="H39" s="136"/>
      <c r="I39" s="137"/>
      <c r="J39" s="138"/>
    </row>
    <row r="40" spans="1:4" s="113" customFormat="1" ht="16.5">
      <c r="A40" s="114"/>
      <c r="B40" s="139"/>
      <c r="C40" s="140"/>
      <c r="D40" s="141"/>
    </row>
    <row r="41" spans="1:4" s="146" customFormat="1" ht="16.5">
      <c r="A41" s="142"/>
      <c r="B41" s="143"/>
      <c r="C41" s="144"/>
      <c r="D41" s="145"/>
    </row>
    <row r="42" spans="1:4" s="146" customFormat="1" ht="15.75">
      <c r="A42" s="143"/>
      <c r="B42" s="143"/>
      <c r="C42" s="147"/>
      <c r="D42" s="148"/>
    </row>
    <row r="43" spans="1:4" s="146" customFormat="1" ht="15.75">
      <c r="A43" s="143"/>
      <c r="B43" s="143"/>
      <c r="C43" s="147"/>
      <c r="D43" s="148"/>
    </row>
    <row r="44" spans="1:4" s="146" customFormat="1" ht="15.75">
      <c r="A44" s="143"/>
      <c r="B44" s="143"/>
      <c r="C44" s="147"/>
      <c r="D44" s="148"/>
    </row>
    <row r="45" spans="1:4" s="146" customFormat="1" ht="15.75">
      <c r="A45" s="143"/>
      <c r="B45" s="143"/>
      <c r="C45" s="147"/>
      <c r="D45" s="148"/>
    </row>
    <row r="46" spans="1:4" s="146" customFormat="1" ht="15.75">
      <c r="A46" s="143"/>
      <c r="B46" s="143"/>
      <c r="C46" s="147"/>
      <c r="D46" s="148"/>
    </row>
  </sheetData>
  <mergeCells count="25"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  <mergeCell ref="B26:C26"/>
    <mergeCell ref="A2:J2"/>
    <mergeCell ref="B12:C12"/>
    <mergeCell ref="A3:J3"/>
    <mergeCell ref="A5:C5"/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224" customWidth="1"/>
    <col min="2" max="2" width="3.50390625" style="224" customWidth="1"/>
    <col min="3" max="3" width="27.50390625" style="225" customWidth="1"/>
    <col min="4" max="4" width="0.6171875" style="226" customWidth="1"/>
    <col min="5" max="6" width="16.625" style="227" customWidth="1"/>
    <col min="7" max="7" width="17.625" style="227" customWidth="1"/>
    <col min="8" max="8" width="8.625" style="227" customWidth="1"/>
    <col min="9" max="16384" width="8.75390625" style="227" customWidth="1"/>
  </cols>
  <sheetData>
    <row r="1" spans="1:8" s="156" customFormat="1" ht="18" customHeight="1">
      <c r="A1" s="153"/>
      <c r="B1" s="154"/>
      <c r="C1" s="155"/>
      <c r="D1" s="154"/>
      <c r="E1" s="154"/>
      <c r="F1" s="154"/>
      <c r="G1" s="154"/>
      <c r="H1" s="154"/>
    </row>
    <row r="2" spans="1:8" s="156" customFormat="1" ht="36" customHeight="1">
      <c r="A2" s="157" t="s">
        <v>114</v>
      </c>
      <c r="B2" s="157"/>
      <c r="C2" s="157"/>
      <c r="D2" s="157"/>
      <c r="E2" s="157"/>
      <c r="F2" s="157"/>
      <c r="G2" s="157"/>
      <c r="H2" s="157"/>
    </row>
    <row r="3" spans="1:8" s="159" customFormat="1" ht="18" customHeight="1">
      <c r="A3" s="158" t="s">
        <v>115</v>
      </c>
      <c r="B3" s="158"/>
      <c r="C3" s="158"/>
      <c r="D3" s="158"/>
      <c r="E3" s="158"/>
      <c r="F3" s="158"/>
      <c r="G3" s="158"/>
      <c r="H3" s="158"/>
    </row>
    <row r="4" spans="1:8" s="156" customFormat="1" ht="31.5" customHeight="1" thickBot="1">
      <c r="A4" s="160" t="s">
        <v>116</v>
      </c>
      <c r="B4" s="161"/>
      <c r="C4" s="161"/>
      <c r="D4" s="161"/>
      <c r="E4" s="161"/>
      <c r="F4" s="161"/>
      <c r="G4" s="161"/>
      <c r="H4" s="162" t="s">
        <v>1</v>
      </c>
    </row>
    <row r="5" spans="1:8" s="156" customFormat="1" ht="33" customHeight="1">
      <c r="A5" s="163" t="s">
        <v>117</v>
      </c>
      <c r="B5" s="163"/>
      <c r="C5" s="163"/>
      <c r="D5" s="164"/>
      <c r="E5" s="165" t="s">
        <v>2</v>
      </c>
      <c r="F5" s="165" t="s">
        <v>81</v>
      </c>
      <c r="G5" s="166" t="s">
        <v>82</v>
      </c>
      <c r="H5" s="167"/>
    </row>
    <row r="6" spans="1:8" s="156" customFormat="1" ht="21.75" customHeight="1">
      <c r="A6" s="168"/>
      <c r="B6" s="168"/>
      <c r="C6" s="168"/>
      <c r="D6" s="169"/>
      <c r="E6" s="170"/>
      <c r="F6" s="170"/>
      <c r="G6" s="171" t="s">
        <v>83</v>
      </c>
      <c r="H6" s="172" t="s">
        <v>3</v>
      </c>
    </row>
    <row r="7" spans="1:8" s="156" customFormat="1" ht="25.5" customHeight="1">
      <c r="A7" s="173" t="s">
        <v>84</v>
      </c>
      <c r="B7" s="174"/>
      <c r="C7" s="174"/>
      <c r="D7" s="175"/>
      <c r="E7" s="176"/>
      <c r="F7" s="176"/>
      <c r="G7" s="177"/>
      <c r="H7" s="178"/>
    </row>
    <row r="8" spans="1:8" s="156" customFormat="1" ht="10.5" customHeight="1">
      <c r="A8" s="179"/>
      <c r="B8" s="180"/>
      <c r="C8" s="181"/>
      <c r="D8" s="182"/>
      <c r="E8" s="176"/>
      <c r="F8" s="176"/>
      <c r="G8" s="177"/>
      <c r="H8" s="178"/>
    </row>
    <row r="9" spans="1:8" s="156" customFormat="1" ht="15" customHeight="1">
      <c r="A9" s="179"/>
      <c r="B9" s="183" t="s">
        <v>85</v>
      </c>
      <c r="C9" s="184"/>
      <c r="D9" s="185"/>
      <c r="E9" s="186">
        <v>421824000</v>
      </c>
      <c r="F9" s="186">
        <v>324342644</v>
      </c>
      <c r="G9" s="187">
        <f>F9-E9</f>
        <v>-97481356</v>
      </c>
      <c r="H9" s="178">
        <f>IF(E9=0,0,((G9/E9)*100))</f>
        <v>-23.10948547261417</v>
      </c>
    </row>
    <row r="10" spans="1:8" s="156" customFormat="1" ht="15" customHeight="1">
      <c r="A10" s="179"/>
      <c r="B10" s="183" t="s">
        <v>86</v>
      </c>
      <c r="C10" s="184"/>
      <c r="D10" s="182"/>
      <c r="E10" s="186">
        <v>87599000</v>
      </c>
      <c r="F10" s="186">
        <v>27542232</v>
      </c>
      <c r="G10" s="187">
        <f>F10-E10</f>
        <v>-60056768</v>
      </c>
      <c r="H10" s="178">
        <f>IF(E10=0,0,((G10/E10)*100))</f>
        <v>-68.55873697188323</v>
      </c>
    </row>
    <row r="11" spans="1:8" s="156" customFormat="1" ht="10.5" customHeight="1">
      <c r="A11" s="179"/>
      <c r="B11" s="188"/>
      <c r="C11" s="189"/>
      <c r="D11" s="182"/>
      <c r="E11" s="176"/>
      <c r="F11" s="176"/>
      <c r="G11" s="187"/>
      <c r="H11" s="178"/>
    </row>
    <row r="12" spans="1:8" s="156" customFormat="1" ht="15" customHeight="1">
      <c r="A12" s="190" t="s">
        <v>87</v>
      </c>
      <c r="B12" s="191"/>
      <c r="C12" s="191"/>
      <c r="D12" s="182"/>
      <c r="E12" s="176">
        <f>SUM(E9:E10)</f>
        <v>509423000</v>
      </c>
      <c r="F12" s="176">
        <f>SUM(F9:F10)</f>
        <v>351884876</v>
      </c>
      <c r="G12" s="187">
        <f>F12-E12</f>
        <v>-157538124</v>
      </c>
      <c r="H12" s="178">
        <f>IF(E12=0,0,((G12/E12)*100))</f>
        <v>-30.924815722886486</v>
      </c>
    </row>
    <row r="13" spans="1:8" s="156" customFormat="1" ht="10.5" customHeight="1">
      <c r="A13" s="179"/>
      <c r="B13" s="188"/>
      <c r="C13" s="189"/>
      <c r="D13" s="185"/>
      <c r="E13" s="176"/>
      <c r="F13" s="176"/>
      <c r="G13" s="187"/>
      <c r="H13" s="178"/>
    </row>
    <row r="14" spans="1:8" s="156" customFormat="1" ht="15" customHeight="1">
      <c r="A14" s="192" t="s">
        <v>118</v>
      </c>
      <c r="B14" s="193" t="s">
        <v>119</v>
      </c>
      <c r="C14" s="194"/>
      <c r="D14" s="182"/>
      <c r="E14" s="176"/>
      <c r="F14" s="176"/>
      <c r="G14" s="187"/>
      <c r="H14" s="178"/>
    </row>
    <row r="15" spans="1:8" s="156" customFormat="1" ht="10.5" customHeight="1">
      <c r="A15" s="195"/>
      <c r="B15" s="196"/>
      <c r="C15" s="197"/>
      <c r="D15" s="182"/>
      <c r="E15" s="176"/>
      <c r="F15" s="176"/>
      <c r="G15" s="187"/>
      <c r="H15" s="178"/>
    </row>
    <row r="16" spans="1:8" s="156" customFormat="1" ht="15" customHeight="1">
      <c r="A16" s="195"/>
      <c r="B16" s="183" t="s">
        <v>88</v>
      </c>
      <c r="C16" s="184"/>
      <c r="D16" s="185"/>
      <c r="E16" s="186"/>
      <c r="F16" s="186"/>
      <c r="G16" s="187">
        <f aca="true" t="shared" si="0" ref="G16:G25">F16-E16</f>
        <v>0</v>
      </c>
      <c r="H16" s="178">
        <f aca="true" t="shared" si="1" ref="H16:H25">IF(E16=0,0,((G16/E16)*100))</f>
        <v>0</v>
      </c>
    </row>
    <row r="17" spans="1:8" s="156" customFormat="1" ht="15" customHeight="1">
      <c r="A17" s="195"/>
      <c r="B17" s="183" t="s">
        <v>89</v>
      </c>
      <c r="C17" s="184"/>
      <c r="D17" s="182"/>
      <c r="E17" s="186">
        <v>7142640000</v>
      </c>
      <c r="F17" s="186">
        <v>4192076809</v>
      </c>
      <c r="G17" s="187">
        <f t="shared" si="0"/>
        <v>-2950563191</v>
      </c>
      <c r="H17" s="178">
        <f t="shared" si="1"/>
        <v>-41.30914047187034</v>
      </c>
    </row>
    <row r="18" spans="1:8" s="156" customFormat="1" ht="15" customHeight="1">
      <c r="A18" s="195"/>
      <c r="B18" s="183" t="s">
        <v>90</v>
      </c>
      <c r="C18" s="184"/>
      <c r="D18" s="182"/>
      <c r="E18" s="186"/>
      <c r="F18" s="186"/>
      <c r="G18" s="187">
        <f t="shared" si="0"/>
        <v>0</v>
      </c>
      <c r="H18" s="178">
        <f t="shared" si="1"/>
        <v>0</v>
      </c>
    </row>
    <row r="19" spans="1:8" s="156" customFormat="1" ht="15" customHeight="1">
      <c r="A19" s="195"/>
      <c r="B19" s="183" t="s">
        <v>91</v>
      </c>
      <c r="C19" s="184"/>
      <c r="D19" s="198"/>
      <c r="E19" s="186"/>
      <c r="F19" s="186"/>
      <c r="G19" s="187">
        <f t="shared" si="0"/>
        <v>0</v>
      </c>
      <c r="H19" s="178">
        <f t="shared" si="1"/>
        <v>0</v>
      </c>
    </row>
    <row r="20" spans="1:8" s="156" customFormat="1" ht="15" customHeight="1">
      <c r="A20" s="195"/>
      <c r="B20" s="183" t="s">
        <v>92</v>
      </c>
      <c r="C20" s="184"/>
      <c r="D20" s="199"/>
      <c r="E20" s="186"/>
      <c r="F20" s="186"/>
      <c r="G20" s="187">
        <f t="shared" si="0"/>
        <v>0</v>
      </c>
      <c r="H20" s="178">
        <f t="shared" si="1"/>
        <v>0</v>
      </c>
    </row>
    <row r="21" spans="1:8" s="156" customFormat="1" ht="15" customHeight="1">
      <c r="A21" s="195"/>
      <c r="B21" s="183" t="s">
        <v>93</v>
      </c>
      <c r="C21" s="184"/>
      <c r="D21" s="199"/>
      <c r="E21" s="186"/>
      <c r="F21" s="186"/>
      <c r="G21" s="187">
        <f t="shared" si="0"/>
        <v>0</v>
      </c>
      <c r="H21" s="178">
        <f t="shared" si="1"/>
        <v>0</v>
      </c>
    </row>
    <row r="22" spans="1:8" s="156" customFormat="1" ht="15" customHeight="1">
      <c r="A22" s="179"/>
      <c r="B22" s="183" t="s">
        <v>94</v>
      </c>
      <c r="C22" s="200" t="s">
        <v>71</v>
      </c>
      <c r="D22" s="198"/>
      <c r="E22" s="186">
        <v>-10869458000</v>
      </c>
      <c r="F22" s="186">
        <v>-7054107123</v>
      </c>
      <c r="G22" s="187">
        <f t="shared" si="0"/>
        <v>3815350877</v>
      </c>
      <c r="H22" s="178">
        <f t="shared" si="1"/>
        <v>-35.101574310329</v>
      </c>
    </row>
    <row r="23" spans="1:8" s="156" customFormat="1" ht="15" customHeight="1">
      <c r="A23" s="179"/>
      <c r="B23" s="183" t="s">
        <v>95</v>
      </c>
      <c r="C23" s="200"/>
      <c r="D23" s="182"/>
      <c r="E23" s="186">
        <v>-984000</v>
      </c>
      <c r="F23" s="186">
        <v>-939969</v>
      </c>
      <c r="G23" s="187">
        <f t="shared" si="0"/>
        <v>44031</v>
      </c>
      <c r="H23" s="178">
        <f t="shared" si="1"/>
        <v>-4.474695121951219</v>
      </c>
    </row>
    <row r="24" spans="1:8" s="156" customFormat="1" ht="15" customHeight="1">
      <c r="A24" s="179"/>
      <c r="B24" s="183" t="s">
        <v>96</v>
      </c>
      <c r="C24" s="200" t="s">
        <v>72</v>
      </c>
      <c r="D24" s="182"/>
      <c r="E24" s="186">
        <v>-1300000</v>
      </c>
      <c r="F24" s="186">
        <v>-1278300</v>
      </c>
      <c r="G24" s="187">
        <f t="shared" si="0"/>
        <v>21700</v>
      </c>
      <c r="H24" s="178">
        <f t="shared" si="1"/>
        <v>-1.6692307692307693</v>
      </c>
    </row>
    <row r="25" spans="1:8" s="156" customFormat="1" ht="15" customHeight="1">
      <c r="A25" s="179"/>
      <c r="B25" s="183" t="s">
        <v>97</v>
      </c>
      <c r="C25" s="200" t="s">
        <v>72</v>
      </c>
      <c r="D25" s="182"/>
      <c r="E25" s="186"/>
      <c r="F25" s="186"/>
      <c r="G25" s="187">
        <f t="shared" si="0"/>
        <v>0</v>
      </c>
      <c r="H25" s="178">
        <f t="shared" si="1"/>
        <v>0</v>
      </c>
    </row>
    <row r="26" spans="1:8" s="156" customFormat="1" ht="10.5" customHeight="1">
      <c r="A26" s="179"/>
      <c r="B26" s="188"/>
      <c r="C26" s="201"/>
      <c r="D26" s="185"/>
      <c r="E26" s="176"/>
      <c r="F26" s="176"/>
      <c r="G26" s="187"/>
      <c r="H26" s="178"/>
    </row>
    <row r="27" spans="1:8" s="156" customFormat="1" ht="15" customHeight="1">
      <c r="A27" s="190" t="s">
        <v>98</v>
      </c>
      <c r="B27" s="191"/>
      <c r="C27" s="191"/>
      <c r="D27" s="182"/>
      <c r="E27" s="176">
        <f>SUM(E16:E25)</f>
        <v>-3729102000</v>
      </c>
      <c r="F27" s="176">
        <f>SUM(F16:F25)</f>
        <v>-2864248583</v>
      </c>
      <c r="G27" s="187">
        <f>F27-E27</f>
        <v>864853417</v>
      </c>
      <c r="H27" s="178">
        <f>IF(E27=0,0,((G27/E27)*100))</f>
        <v>-23.19200217639528</v>
      </c>
    </row>
    <row r="28" spans="1:8" s="156" customFormat="1" ht="10.5" customHeight="1">
      <c r="A28" s="179"/>
      <c r="B28" s="188"/>
      <c r="C28" s="201"/>
      <c r="D28" s="182"/>
      <c r="E28" s="176"/>
      <c r="F28" s="176"/>
      <c r="G28" s="187"/>
      <c r="H28" s="178"/>
    </row>
    <row r="29" spans="1:8" s="156" customFormat="1" ht="15" customHeight="1">
      <c r="A29" s="192" t="s">
        <v>99</v>
      </c>
      <c r="B29" s="193" t="s">
        <v>120</v>
      </c>
      <c r="C29" s="194"/>
      <c r="D29" s="185"/>
      <c r="E29" s="176"/>
      <c r="F29" s="176"/>
      <c r="G29" s="187"/>
      <c r="H29" s="178"/>
    </row>
    <row r="30" spans="1:8" s="156" customFormat="1" ht="10.5" customHeight="1">
      <c r="A30" s="202"/>
      <c r="B30" s="196"/>
      <c r="C30" s="197"/>
      <c r="D30" s="182"/>
      <c r="E30" s="176"/>
      <c r="F30" s="176"/>
      <c r="G30" s="187"/>
      <c r="H30" s="178"/>
    </row>
    <row r="31" spans="1:8" s="156" customFormat="1" ht="15" customHeight="1">
      <c r="A31" s="179"/>
      <c r="B31" s="183" t="s">
        <v>100</v>
      </c>
      <c r="C31" s="200" t="s">
        <v>101</v>
      </c>
      <c r="D31" s="185"/>
      <c r="E31" s="186"/>
      <c r="F31" s="186"/>
      <c r="G31" s="187">
        <f aca="true" t="shared" si="2" ref="G31:G39">F31-E31</f>
        <v>0</v>
      </c>
      <c r="H31" s="178">
        <f aca="true" t="shared" si="3" ref="H31:H39">IF(E31=0,0,((G31/E31)*100))</f>
        <v>0</v>
      </c>
    </row>
    <row r="32" spans="1:8" s="156" customFormat="1" ht="15" customHeight="1">
      <c r="A32" s="179"/>
      <c r="B32" s="183" t="s">
        <v>102</v>
      </c>
      <c r="C32" s="200"/>
      <c r="D32" s="185"/>
      <c r="E32" s="186"/>
      <c r="F32" s="186"/>
      <c r="G32" s="187">
        <f t="shared" si="2"/>
        <v>0</v>
      </c>
      <c r="H32" s="178">
        <f t="shared" si="3"/>
        <v>0</v>
      </c>
    </row>
    <row r="33" spans="1:8" s="156" customFormat="1" ht="15" customHeight="1">
      <c r="A33" s="179"/>
      <c r="B33" s="183" t="s">
        <v>103</v>
      </c>
      <c r="C33" s="200"/>
      <c r="D33" s="182"/>
      <c r="E33" s="186"/>
      <c r="F33" s="186"/>
      <c r="G33" s="187">
        <f t="shared" si="2"/>
        <v>0</v>
      </c>
      <c r="H33" s="178">
        <f t="shared" si="3"/>
        <v>0</v>
      </c>
    </row>
    <row r="34" spans="1:8" s="156" customFormat="1" ht="15" customHeight="1">
      <c r="A34" s="179"/>
      <c r="B34" s="183" t="s">
        <v>104</v>
      </c>
      <c r="C34" s="200"/>
      <c r="D34" s="182"/>
      <c r="E34" s="186"/>
      <c r="F34" s="186"/>
      <c r="G34" s="187">
        <f t="shared" si="2"/>
        <v>0</v>
      </c>
      <c r="H34" s="178">
        <f t="shared" si="3"/>
        <v>0</v>
      </c>
    </row>
    <row r="35" spans="1:8" s="156" customFormat="1" ht="15" customHeight="1">
      <c r="A35" s="179"/>
      <c r="B35" s="183" t="s">
        <v>105</v>
      </c>
      <c r="C35" s="200"/>
      <c r="D35" s="182"/>
      <c r="E35" s="186">
        <v>-2540000</v>
      </c>
      <c r="F35" s="186">
        <v>0</v>
      </c>
      <c r="G35" s="187">
        <f t="shared" si="2"/>
        <v>2540000</v>
      </c>
      <c r="H35" s="178">
        <f t="shared" si="3"/>
        <v>-100</v>
      </c>
    </row>
    <row r="36" spans="1:8" s="156" customFormat="1" ht="15" customHeight="1">
      <c r="A36" s="179"/>
      <c r="B36" s="183" t="s">
        <v>106</v>
      </c>
      <c r="C36" s="200"/>
      <c r="D36" s="182"/>
      <c r="E36" s="186">
        <v>0</v>
      </c>
      <c r="F36" s="186">
        <v>-2480028</v>
      </c>
      <c r="G36" s="187">
        <f t="shared" si="2"/>
        <v>-2480028</v>
      </c>
      <c r="H36" s="178">
        <f t="shared" si="3"/>
        <v>0</v>
      </c>
    </row>
    <row r="37" spans="1:8" s="156" customFormat="1" ht="15" customHeight="1">
      <c r="A37" s="179"/>
      <c r="B37" s="183" t="s">
        <v>107</v>
      </c>
      <c r="C37" s="200" t="s">
        <v>108</v>
      </c>
      <c r="D37" s="182"/>
      <c r="E37" s="186"/>
      <c r="F37" s="186"/>
      <c r="G37" s="187">
        <f t="shared" si="2"/>
        <v>0</v>
      </c>
      <c r="H37" s="178">
        <f t="shared" si="3"/>
        <v>0</v>
      </c>
    </row>
    <row r="38" spans="1:8" s="156" customFormat="1" ht="15" customHeight="1">
      <c r="A38" s="179"/>
      <c r="B38" s="183" t="s">
        <v>109</v>
      </c>
      <c r="C38" s="200" t="s">
        <v>110</v>
      </c>
      <c r="D38" s="182"/>
      <c r="E38" s="186">
        <v>-500000000</v>
      </c>
      <c r="F38" s="186">
        <v>-500000000</v>
      </c>
      <c r="G38" s="187">
        <f t="shared" si="2"/>
        <v>0</v>
      </c>
      <c r="H38" s="178">
        <f t="shared" si="3"/>
        <v>0</v>
      </c>
    </row>
    <row r="39" spans="1:8" s="156" customFormat="1" ht="15" customHeight="1">
      <c r="A39" s="179"/>
      <c r="B39" s="183" t="s">
        <v>111</v>
      </c>
      <c r="C39" s="200" t="s">
        <v>110</v>
      </c>
      <c r="D39" s="182"/>
      <c r="E39" s="186"/>
      <c r="F39" s="186"/>
      <c r="G39" s="187">
        <f t="shared" si="2"/>
        <v>0</v>
      </c>
      <c r="H39" s="178">
        <f t="shared" si="3"/>
        <v>0</v>
      </c>
    </row>
    <row r="40" spans="1:8" s="156" customFormat="1" ht="10.5" customHeight="1">
      <c r="A40" s="179"/>
      <c r="B40" s="188"/>
      <c r="C40" s="201"/>
      <c r="D40" s="185"/>
      <c r="E40" s="176"/>
      <c r="F40" s="176"/>
      <c r="G40" s="187"/>
      <c r="H40" s="178"/>
    </row>
    <row r="41" spans="1:8" s="156" customFormat="1" ht="15" customHeight="1">
      <c r="A41" s="190" t="s">
        <v>112</v>
      </c>
      <c r="B41" s="191"/>
      <c r="C41" s="191"/>
      <c r="D41" s="182"/>
      <c r="E41" s="176">
        <f>SUM(E31:E39)</f>
        <v>-502540000</v>
      </c>
      <c r="F41" s="176">
        <f>SUM(F31:F39)</f>
        <v>-502480028</v>
      </c>
      <c r="G41" s="187">
        <f>F41-E41</f>
        <v>59972</v>
      </c>
      <c r="H41" s="178">
        <f>IF(E41=0,0,((G41/E41)*100))</f>
        <v>-0.011933776415807697</v>
      </c>
    </row>
    <row r="42" spans="1:8" s="156" customFormat="1" ht="10.5" customHeight="1">
      <c r="A42" s="202"/>
      <c r="B42" s="203"/>
      <c r="C42" s="203"/>
      <c r="D42" s="185"/>
      <c r="E42" s="176"/>
      <c r="F42" s="176"/>
      <c r="G42" s="187"/>
      <c r="H42" s="178"/>
    </row>
    <row r="43" spans="1:8" s="156" customFormat="1" ht="15" customHeight="1">
      <c r="A43" s="204" t="s">
        <v>121</v>
      </c>
      <c r="B43" s="205" t="s">
        <v>122</v>
      </c>
      <c r="C43" s="206"/>
      <c r="D43" s="182"/>
      <c r="E43" s="186"/>
      <c r="F43" s="186"/>
      <c r="G43" s="187">
        <f>F43-E43</f>
        <v>0</v>
      </c>
      <c r="H43" s="178">
        <f>IF(E43=0,0,((G43/E43)*100))</f>
        <v>0</v>
      </c>
    </row>
    <row r="44" spans="1:8" s="156" customFormat="1" ht="10.5" customHeight="1">
      <c r="A44" s="207"/>
      <c r="B44" s="208"/>
      <c r="C44" s="209"/>
      <c r="D44" s="182"/>
      <c r="E44" s="176"/>
      <c r="F44" s="176"/>
      <c r="G44" s="187"/>
      <c r="H44" s="178"/>
    </row>
    <row r="45" spans="1:8" s="156" customFormat="1" ht="15" customHeight="1">
      <c r="A45" s="204" t="s">
        <v>113</v>
      </c>
      <c r="B45" s="205" t="s">
        <v>122</v>
      </c>
      <c r="C45" s="206"/>
      <c r="D45" s="182"/>
      <c r="E45" s="176">
        <f>E12+E27+E41+E43</f>
        <v>-3722219000</v>
      </c>
      <c r="F45" s="176">
        <f>F12+F27+F41+F43</f>
        <v>-3014843735</v>
      </c>
      <c r="G45" s="187">
        <f>F45-E45</f>
        <v>707375265</v>
      </c>
      <c r="H45" s="178">
        <f>IF(E45=0,0,((G45/E45)*100))</f>
        <v>-19.004128048349653</v>
      </c>
    </row>
    <row r="46" spans="1:8" s="156" customFormat="1" ht="10.5" customHeight="1">
      <c r="A46" s="179"/>
      <c r="B46" s="210"/>
      <c r="C46" s="211"/>
      <c r="D46" s="182"/>
      <c r="E46" s="176"/>
      <c r="F46" s="176"/>
      <c r="G46" s="187"/>
      <c r="H46" s="178"/>
    </row>
    <row r="47" spans="1:8" s="156" customFormat="1" ht="15" customHeight="1">
      <c r="A47" s="204" t="s">
        <v>123</v>
      </c>
      <c r="B47" s="205" t="s">
        <v>124</v>
      </c>
      <c r="C47" s="206"/>
      <c r="D47" s="182"/>
      <c r="E47" s="186">
        <v>13665404000</v>
      </c>
      <c r="F47" s="186">
        <v>18924130595.87</v>
      </c>
      <c r="G47" s="187">
        <f>F47-E47</f>
        <v>5258726595.869999</v>
      </c>
      <c r="H47" s="178">
        <f>IF(E47=0,0,((G47/E47)*100))</f>
        <v>38.482042652160146</v>
      </c>
    </row>
    <row r="48" spans="1:8" s="156" customFormat="1" ht="10.5" customHeight="1">
      <c r="A48" s="179"/>
      <c r="B48" s="210"/>
      <c r="C48" s="211"/>
      <c r="D48" s="182"/>
      <c r="E48" s="176"/>
      <c r="F48" s="176"/>
      <c r="G48" s="187"/>
      <c r="H48" s="178"/>
    </row>
    <row r="49" spans="1:8" s="156" customFormat="1" ht="18" customHeight="1">
      <c r="A49" s="204" t="s">
        <v>125</v>
      </c>
      <c r="B49" s="205" t="s">
        <v>126</v>
      </c>
      <c r="C49" s="206"/>
      <c r="D49" s="185"/>
      <c r="E49" s="186">
        <f>E45+E47</f>
        <v>9943185000</v>
      </c>
      <c r="F49" s="186">
        <f>F45+F47</f>
        <v>15909286860.869999</v>
      </c>
      <c r="G49" s="187">
        <f>F49-E49</f>
        <v>5966101860.869999</v>
      </c>
      <c r="H49" s="178">
        <f>IF(E49=0,0,((G49/E49)*100))</f>
        <v>60.001919514421175</v>
      </c>
    </row>
    <row r="50" spans="1:8" s="156" customFormat="1" ht="10.5" customHeight="1" thickBot="1">
      <c r="A50" s="212"/>
      <c r="B50" s="213"/>
      <c r="C50" s="214"/>
      <c r="D50" s="215"/>
      <c r="E50" s="216"/>
      <c r="F50" s="217"/>
      <c r="G50" s="218"/>
      <c r="H50" s="219"/>
    </row>
    <row r="51" spans="1:9" s="156" customFormat="1" ht="12" customHeight="1">
      <c r="A51" s="220" t="s">
        <v>127</v>
      </c>
      <c r="B51" s="221"/>
      <c r="C51" s="221"/>
      <c r="D51" s="221"/>
      <c r="E51" s="221"/>
      <c r="F51" s="221"/>
      <c r="G51" s="221"/>
      <c r="H51" s="221"/>
      <c r="I51" s="222"/>
    </row>
    <row r="52" spans="1:9" s="156" customFormat="1" ht="25.5" customHeight="1">
      <c r="A52" s="223"/>
      <c r="B52" s="223"/>
      <c r="C52" s="223"/>
      <c r="D52" s="223"/>
      <c r="E52" s="223"/>
      <c r="F52" s="223"/>
      <c r="G52" s="223"/>
      <c r="H52" s="223"/>
      <c r="I52" s="222"/>
    </row>
  </sheetData>
  <mergeCells count="37">
    <mergeCell ref="B34:C34"/>
    <mergeCell ref="B33:C33"/>
    <mergeCell ref="A29:C29"/>
    <mergeCell ref="A43:C43"/>
    <mergeCell ref="B36:C36"/>
    <mergeCell ref="B37:C37"/>
    <mergeCell ref="B38:C38"/>
    <mergeCell ref="A5:C6"/>
    <mergeCell ref="A51:H52"/>
    <mergeCell ref="B20:C20"/>
    <mergeCell ref="B21:C21"/>
    <mergeCell ref="B39:C39"/>
    <mergeCell ref="A41:C41"/>
    <mergeCell ref="B31:C31"/>
    <mergeCell ref="B32:C32"/>
    <mergeCell ref="A45:C45"/>
    <mergeCell ref="B35:C35"/>
    <mergeCell ref="A2:H2"/>
    <mergeCell ref="A3:H3"/>
    <mergeCell ref="A7:C7"/>
    <mergeCell ref="B22:C22"/>
    <mergeCell ref="A12:C12"/>
    <mergeCell ref="A14:C14"/>
    <mergeCell ref="B16:C16"/>
    <mergeCell ref="B17:C17"/>
    <mergeCell ref="E5:E6"/>
    <mergeCell ref="F5:F6"/>
    <mergeCell ref="A47:C47"/>
    <mergeCell ref="A49:C49"/>
    <mergeCell ref="B9:C9"/>
    <mergeCell ref="B10:C10"/>
    <mergeCell ref="B23:C23"/>
    <mergeCell ref="B25:C25"/>
    <mergeCell ref="B24:C24"/>
    <mergeCell ref="A27:C27"/>
    <mergeCell ref="B18:C18"/>
    <mergeCell ref="B19:C19"/>
  </mergeCells>
  <printOptions/>
  <pageMargins left="0.5905511811023623" right="0.5905511811023623" top="0.4724409448818898" bottom="0.8267716535433072" header="0" footer="0"/>
  <pageSetup horizontalDpi="600" verticalDpi="600" orientation="portrait" paperSize="9" scale="92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89" customWidth="1"/>
    <col min="2" max="2" width="2.375" style="390" customWidth="1"/>
    <col min="3" max="3" width="11.625" style="391" customWidth="1"/>
    <col min="4" max="4" width="0.37109375" style="391" customWidth="1"/>
    <col min="5" max="5" width="17.625" style="392" customWidth="1"/>
    <col min="6" max="6" width="6.625" style="392" customWidth="1"/>
    <col min="7" max="7" width="17.625" style="393" customWidth="1"/>
    <col min="8" max="8" width="6.625" style="392" customWidth="1"/>
    <col min="9" max="9" width="17.625" style="394" customWidth="1"/>
    <col min="10" max="10" width="7.625" style="395" customWidth="1"/>
    <col min="11" max="11" width="4.125" style="396" hidden="1" customWidth="1"/>
    <col min="12" max="12" width="2.375" style="397" hidden="1" customWidth="1"/>
    <col min="13" max="13" width="17.625" style="398" hidden="1" customWidth="1"/>
    <col min="14" max="14" width="1.37890625" style="398" hidden="1" customWidth="1"/>
    <col min="15" max="15" width="9.00390625" style="399" hidden="1" customWidth="1"/>
    <col min="16" max="16384" width="9.00390625" style="395" customWidth="1"/>
  </cols>
  <sheetData>
    <row r="1" spans="1:15" s="229" customFormat="1" ht="12" customHeight="1">
      <c r="A1" s="228"/>
      <c r="D1" s="230"/>
      <c r="E1" s="231"/>
      <c r="F1" s="231"/>
      <c r="G1" s="231"/>
      <c r="H1" s="231"/>
      <c r="I1" s="232"/>
      <c r="J1" s="233"/>
      <c r="K1" s="234">
        <v>0</v>
      </c>
      <c r="L1" s="235"/>
      <c r="M1" s="235"/>
      <c r="N1" s="236"/>
      <c r="O1" s="237"/>
    </row>
    <row r="2" spans="1:15" s="241" customFormat="1" ht="36" customHeight="1">
      <c r="A2" s="238" t="s">
        <v>230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  <c r="L2" s="239"/>
      <c r="M2" s="239"/>
      <c r="N2" s="239"/>
      <c r="O2" s="240"/>
    </row>
    <row r="3" spans="3:15" s="242" customFormat="1" ht="18" customHeight="1">
      <c r="C3" s="243"/>
      <c r="D3" s="244"/>
      <c r="E3" s="245"/>
      <c r="F3" s="245"/>
      <c r="G3" s="245"/>
      <c r="H3" s="245"/>
      <c r="I3" s="246"/>
      <c r="J3" s="247" t="s">
        <v>231</v>
      </c>
      <c r="K3" s="248"/>
      <c r="L3" s="248"/>
      <c r="M3" s="248"/>
      <c r="N3" s="248"/>
      <c r="O3" s="249"/>
    </row>
    <row r="4" spans="1:15" s="251" customFormat="1" ht="18.75" customHeight="1" thickBot="1">
      <c r="A4" s="250"/>
      <c r="B4" s="250"/>
      <c r="D4" s="252"/>
      <c r="E4" s="253"/>
      <c r="F4" s="253"/>
      <c r="G4" s="253"/>
      <c r="H4" s="253"/>
      <c r="I4" s="254"/>
      <c r="J4" s="255" t="s">
        <v>232</v>
      </c>
      <c r="K4" s="256"/>
      <c r="L4" s="256"/>
      <c r="M4" s="256"/>
      <c r="N4" s="256"/>
      <c r="O4" s="257"/>
    </row>
    <row r="5" spans="1:15" s="268" customFormat="1" ht="28.5" customHeight="1">
      <c r="A5" s="258" t="s">
        <v>233</v>
      </c>
      <c r="B5" s="258"/>
      <c r="C5" s="258"/>
      <c r="D5" s="259" t="s">
        <v>233</v>
      </c>
      <c r="E5" s="260" t="s">
        <v>128</v>
      </c>
      <c r="F5" s="261"/>
      <c r="G5" s="260" t="s">
        <v>129</v>
      </c>
      <c r="H5" s="261"/>
      <c r="I5" s="262" t="s">
        <v>130</v>
      </c>
      <c r="J5" s="263"/>
      <c r="K5" s="264"/>
      <c r="L5" s="265"/>
      <c r="M5" s="265"/>
      <c r="N5" s="266"/>
      <c r="O5" s="267"/>
    </row>
    <row r="6" spans="1:15" s="268" customFormat="1" ht="28.5" customHeight="1">
      <c r="A6" s="269"/>
      <c r="B6" s="269"/>
      <c r="C6" s="269"/>
      <c r="D6" s="270"/>
      <c r="E6" s="271" t="s">
        <v>131</v>
      </c>
      <c r="F6" s="272" t="s">
        <v>3</v>
      </c>
      <c r="G6" s="271" t="s">
        <v>131</v>
      </c>
      <c r="H6" s="272" t="s">
        <v>3</v>
      </c>
      <c r="I6" s="271" t="s">
        <v>131</v>
      </c>
      <c r="J6" s="273" t="s">
        <v>3</v>
      </c>
      <c r="K6" s="274"/>
      <c r="L6" s="275" t="s">
        <v>132</v>
      </c>
      <c r="M6" s="275"/>
      <c r="N6" s="276"/>
      <c r="O6" s="277" t="s">
        <v>133</v>
      </c>
    </row>
    <row r="7" spans="1:15" s="268" customFormat="1" ht="6.75" customHeight="1">
      <c r="A7" s="278"/>
      <c r="B7" s="279"/>
      <c r="C7" s="279"/>
      <c r="D7" s="280"/>
      <c r="E7" s="281"/>
      <c r="F7" s="282"/>
      <c r="G7" s="281"/>
      <c r="H7" s="282"/>
      <c r="I7" s="281"/>
      <c r="J7" s="283"/>
      <c r="K7" s="284"/>
      <c r="L7" s="285"/>
      <c r="M7" s="285"/>
      <c r="N7" s="286"/>
      <c r="O7" s="287"/>
    </row>
    <row r="8" spans="1:15" s="297" customFormat="1" ht="15" customHeight="1">
      <c r="A8" s="288" t="s">
        <v>134</v>
      </c>
      <c r="B8" s="289"/>
      <c r="C8" s="289"/>
      <c r="D8" s="290"/>
      <c r="E8" s="291">
        <f>SUM(E10,E18,E26,E37,E42,E45,E48)</f>
        <v>31669722256.870003</v>
      </c>
      <c r="F8" s="291">
        <f>IF(E$8&gt;0,(E8/E$8)*100,0)</f>
        <v>100</v>
      </c>
      <c r="G8" s="291">
        <f>SUM(G10,G18,G26,G37,G42,G45,G48)</f>
        <v>31851411541.87</v>
      </c>
      <c r="H8" s="291">
        <f>IF(G$8&gt;0,(G8/G$8)*100,0)</f>
        <v>100</v>
      </c>
      <c r="I8" s="292">
        <f>E8-G8</f>
        <v>-181689284.9999962</v>
      </c>
      <c r="J8" s="293">
        <f>IF(G8=0,0,((I8/G8)*100))</f>
        <v>-0.5704277336693794</v>
      </c>
      <c r="K8" s="284"/>
      <c r="L8" s="285" t="s">
        <v>135</v>
      </c>
      <c r="M8" s="294"/>
      <c r="N8" s="295"/>
      <c r="O8" s="296">
        <v>41000</v>
      </c>
    </row>
    <row r="9" spans="1:15" s="297" customFormat="1" ht="8.25" customHeight="1">
      <c r="A9" s="278"/>
      <c r="B9" s="298"/>
      <c r="C9" s="299"/>
      <c r="D9" s="300"/>
      <c r="E9" s="291"/>
      <c r="F9" s="291"/>
      <c r="G9" s="291"/>
      <c r="H9" s="301"/>
      <c r="I9" s="302"/>
      <c r="J9" s="303"/>
      <c r="K9" s="284"/>
      <c r="L9" s="304"/>
      <c r="M9" s="305"/>
      <c r="N9" s="306"/>
      <c r="O9" s="296"/>
    </row>
    <row r="10" spans="1:15" s="307" customFormat="1" ht="13.5" customHeight="1">
      <c r="A10" s="298" t="s">
        <v>136</v>
      </c>
      <c r="C10" s="299"/>
      <c r="D10" s="308"/>
      <c r="E10" s="291">
        <f>SUM(E11:E16)</f>
        <v>16104340687.87</v>
      </c>
      <c r="F10" s="291">
        <f aca="true" t="shared" si="0" ref="F10:F16">IF(E$8&gt;0,(E10/E$8)*100,0)</f>
        <v>50.85090597653266</v>
      </c>
      <c r="G10" s="291">
        <f>SUM(G11:G16)</f>
        <v>19149282996.87</v>
      </c>
      <c r="H10" s="291">
        <f aca="true" t="shared" si="1" ref="H10:H16">IF(G$8&gt;0,(G10/G$8)*100,0)</f>
        <v>60.120673056192416</v>
      </c>
      <c r="I10" s="292">
        <f aca="true" t="shared" si="2" ref="I10:I16">E10-G10</f>
        <v>-3044942308.999998</v>
      </c>
      <c r="J10" s="293">
        <f aca="true" t="shared" si="3" ref="J10:J16">IF(G10=0,0,((I10/G10)*100))</f>
        <v>-15.901077390196292</v>
      </c>
      <c r="K10" s="304" t="s">
        <v>137</v>
      </c>
      <c r="L10" s="304" t="s">
        <v>138</v>
      </c>
      <c r="M10" s="305"/>
      <c r="N10" s="309"/>
      <c r="O10" s="287">
        <v>41100</v>
      </c>
    </row>
    <row r="11" spans="1:15" s="307" customFormat="1" ht="15" customHeight="1">
      <c r="A11" s="278"/>
      <c r="B11" s="310" t="s">
        <v>139</v>
      </c>
      <c r="C11" s="310"/>
      <c r="D11" s="308"/>
      <c r="E11" s="311">
        <v>15909286860.87</v>
      </c>
      <c r="F11" s="291">
        <f t="shared" si="0"/>
        <v>50.23500595247201</v>
      </c>
      <c r="G11" s="311">
        <v>18924130595.87</v>
      </c>
      <c r="H11" s="291">
        <f t="shared" si="1"/>
        <v>59.413789467362996</v>
      </c>
      <c r="I11" s="292">
        <f t="shared" si="2"/>
        <v>-3014843734.999998</v>
      </c>
      <c r="J11" s="293">
        <f t="shared" si="3"/>
        <v>-15.931213958425955</v>
      </c>
      <c r="K11" s="284"/>
      <c r="L11" s="312" t="s">
        <v>140</v>
      </c>
      <c r="M11" s="305" t="s">
        <v>139</v>
      </c>
      <c r="N11" s="309"/>
      <c r="O11" s="296">
        <v>41110</v>
      </c>
    </row>
    <row r="12" spans="1:15" s="307" customFormat="1" ht="15" customHeight="1">
      <c r="A12" s="278"/>
      <c r="B12" s="310" t="s">
        <v>141</v>
      </c>
      <c r="C12" s="310"/>
      <c r="D12" s="308"/>
      <c r="E12" s="311"/>
      <c r="F12" s="291">
        <f t="shared" si="0"/>
        <v>0</v>
      </c>
      <c r="G12" s="311"/>
      <c r="H12" s="291">
        <f t="shared" si="1"/>
        <v>0</v>
      </c>
      <c r="I12" s="292">
        <f t="shared" si="2"/>
        <v>0</v>
      </c>
      <c r="J12" s="293">
        <f t="shared" si="3"/>
        <v>0</v>
      </c>
      <c r="K12" s="284"/>
      <c r="L12" s="312" t="s">
        <v>142</v>
      </c>
      <c r="M12" s="305" t="s">
        <v>141</v>
      </c>
      <c r="N12" s="309"/>
      <c r="O12" s="296">
        <v>41120</v>
      </c>
    </row>
    <row r="13" spans="1:15" s="307" customFormat="1" ht="15" customHeight="1">
      <c r="A13" s="278"/>
      <c r="B13" s="310" t="s">
        <v>143</v>
      </c>
      <c r="C13" s="310"/>
      <c r="D13" s="308"/>
      <c r="E13" s="311">
        <v>195053827</v>
      </c>
      <c r="F13" s="291">
        <f t="shared" si="0"/>
        <v>0.6159000240606394</v>
      </c>
      <c r="G13" s="311">
        <v>225152401</v>
      </c>
      <c r="H13" s="291">
        <f t="shared" si="1"/>
        <v>0.7068835888294239</v>
      </c>
      <c r="I13" s="292">
        <f t="shared" si="2"/>
        <v>-30098574</v>
      </c>
      <c r="J13" s="293">
        <f t="shared" si="3"/>
        <v>-13.36808928810846</v>
      </c>
      <c r="K13" s="284"/>
      <c r="L13" s="312" t="s">
        <v>144</v>
      </c>
      <c r="M13" s="305" t="s">
        <v>145</v>
      </c>
      <c r="N13" s="309"/>
      <c r="O13" s="296">
        <v>41130</v>
      </c>
    </row>
    <row r="14" spans="1:15" s="307" customFormat="1" ht="15" customHeight="1">
      <c r="A14" s="278"/>
      <c r="B14" s="310" t="s">
        <v>146</v>
      </c>
      <c r="C14" s="310"/>
      <c r="D14" s="308"/>
      <c r="E14" s="311"/>
      <c r="F14" s="291">
        <f t="shared" si="0"/>
        <v>0</v>
      </c>
      <c r="G14" s="311"/>
      <c r="H14" s="291">
        <f t="shared" si="1"/>
        <v>0</v>
      </c>
      <c r="I14" s="292">
        <f t="shared" si="2"/>
        <v>0</v>
      </c>
      <c r="J14" s="293">
        <f t="shared" si="3"/>
        <v>0</v>
      </c>
      <c r="K14" s="284"/>
      <c r="L14" s="312" t="s">
        <v>147</v>
      </c>
      <c r="M14" s="305" t="s">
        <v>146</v>
      </c>
      <c r="N14" s="309"/>
      <c r="O14" s="296">
        <v>41140</v>
      </c>
    </row>
    <row r="15" spans="1:15" s="307" customFormat="1" ht="15" customHeight="1">
      <c r="A15" s="278"/>
      <c r="B15" s="310" t="s">
        <v>148</v>
      </c>
      <c r="C15" s="310"/>
      <c r="D15" s="308"/>
      <c r="E15" s="311"/>
      <c r="F15" s="291">
        <f t="shared" si="0"/>
        <v>0</v>
      </c>
      <c r="G15" s="311"/>
      <c r="H15" s="291">
        <f t="shared" si="1"/>
        <v>0</v>
      </c>
      <c r="I15" s="292">
        <f t="shared" si="2"/>
        <v>0</v>
      </c>
      <c r="J15" s="293">
        <f t="shared" si="3"/>
        <v>0</v>
      </c>
      <c r="K15" s="284"/>
      <c r="L15" s="312" t="s">
        <v>149</v>
      </c>
      <c r="M15" s="305" t="s">
        <v>148</v>
      </c>
      <c r="N15" s="309"/>
      <c r="O15" s="296">
        <v>41150</v>
      </c>
    </row>
    <row r="16" spans="1:15" s="307" customFormat="1" ht="15" customHeight="1">
      <c r="A16" s="278"/>
      <c r="B16" s="310" t="s">
        <v>150</v>
      </c>
      <c r="C16" s="310"/>
      <c r="D16" s="308"/>
      <c r="E16" s="311"/>
      <c r="F16" s="291">
        <f t="shared" si="0"/>
        <v>0</v>
      </c>
      <c r="G16" s="311"/>
      <c r="H16" s="291">
        <f t="shared" si="1"/>
        <v>0</v>
      </c>
      <c r="I16" s="292">
        <f t="shared" si="2"/>
        <v>0</v>
      </c>
      <c r="J16" s="293">
        <f t="shared" si="3"/>
        <v>0</v>
      </c>
      <c r="K16" s="284"/>
      <c r="L16" s="312" t="s">
        <v>151</v>
      </c>
      <c r="M16" s="305" t="s">
        <v>152</v>
      </c>
      <c r="N16" s="309"/>
      <c r="O16" s="296">
        <v>41160</v>
      </c>
    </row>
    <row r="17" spans="1:15" s="307" customFormat="1" ht="8.25" customHeight="1">
      <c r="A17" s="278"/>
      <c r="B17" s="298"/>
      <c r="C17" s="299"/>
      <c r="D17" s="308"/>
      <c r="E17" s="291"/>
      <c r="F17" s="291"/>
      <c r="G17" s="311"/>
      <c r="H17" s="291"/>
      <c r="I17" s="292"/>
      <c r="J17" s="293"/>
      <c r="K17" s="284"/>
      <c r="L17" s="304"/>
      <c r="M17" s="305"/>
      <c r="N17" s="309"/>
      <c r="O17" s="296"/>
    </row>
    <row r="18" spans="1:15" s="307" customFormat="1" ht="13.5" customHeight="1">
      <c r="A18" s="298" t="s">
        <v>153</v>
      </c>
      <c r="C18" s="299"/>
      <c r="D18" s="308"/>
      <c r="E18" s="291">
        <f>SUM(E20:E24)</f>
        <v>15560396099</v>
      </c>
      <c r="F18" s="291">
        <f>IF(E$8&gt;0,(E18/E$8)*100,0)</f>
        <v>49.13335195298259</v>
      </c>
      <c r="G18" s="291">
        <f>SUM(G20:G24)</f>
        <v>12698133195</v>
      </c>
      <c r="H18" s="291">
        <f>IF(G$8&gt;0,(G18/G$8)*100,0)</f>
        <v>39.86678322970955</v>
      </c>
      <c r="I18" s="292">
        <f>E18-G18</f>
        <v>2862262904</v>
      </c>
      <c r="J18" s="293">
        <f>IF(G18=0,0,((I18/G18)*100))</f>
        <v>22.540816512517296</v>
      </c>
      <c r="K18" s="304" t="s">
        <v>154</v>
      </c>
      <c r="L18" s="304" t="s">
        <v>234</v>
      </c>
      <c r="M18" s="305"/>
      <c r="N18" s="309"/>
      <c r="O18" s="287">
        <v>41200</v>
      </c>
    </row>
    <row r="19" spans="1:15" s="307" customFormat="1" ht="13.5" customHeight="1">
      <c r="A19" s="298" t="s">
        <v>155</v>
      </c>
      <c r="C19" s="299"/>
      <c r="D19" s="308"/>
      <c r="E19" s="291"/>
      <c r="F19" s="291"/>
      <c r="G19" s="311"/>
      <c r="H19" s="291"/>
      <c r="I19" s="292"/>
      <c r="J19" s="293"/>
      <c r="K19" s="304"/>
      <c r="L19" s="304" t="s">
        <v>156</v>
      </c>
      <c r="M19" s="305"/>
      <c r="N19" s="309"/>
      <c r="O19" s="287"/>
    </row>
    <row r="20" spans="1:15" s="307" customFormat="1" ht="15" customHeight="1">
      <c r="A20" s="278"/>
      <c r="B20" s="310" t="s">
        <v>157</v>
      </c>
      <c r="C20" s="313"/>
      <c r="D20" s="308"/>
      <c r="E20" s="311"/>
      <c r="F20" s="291">
        <f>IF(E$8&gt;0,(E20/E$8)*100,0)</f>
        <v>0</v>
      </c>
      <c r="G20" s="311"/>
      <c r="H20" s="291">
        <f>IF(G$8&gt;0,(G20/G$8)*100,0)</f>
        <v>0</v>
      </c>
      <c r="I20" s="292">
        <f>E20-G20</f>
        <v>0</v>
      </c>
      <c r="J20" s="293">
        <f>IF(G20=0,0,((I20/G20)*100))</f>
        <v>0</v>
      </c>
      <c r="K20" s="284"/>
      <c r="L20" s="312" t="s">
        <v>140</v>
      </c>
      <c r="M20" s="305" t="s">
        <v>157</v>
      </c>
      <c r="N20" s="309"/>
      <c r="O20" s="296">
        <v>41210</v>
      </c>
    </row>
    <row r="21" spans="1:15" s="307" customFormat="1" ht="15" customHeight="1">
      <c r="A21" s="278"/>
      <c r="B21" s="310" t="s">
        <v>158</v>
      </c>
      <c r="C21" s="313"/>
      <c r="D21" s="308"/>
      <c r="E21" s="311"/>
      <c r="F21" s="291">
        <f>IF(E$8&gt;0,(E21/E$8)*100,0)</f>
        <v>0</v>
      </c>
      <c r="G21" s="311"/>
      <c r="H21" s="291">
        <f>IF(G$8&gt;0,(G21/G$8)*100,0)</f>
        <v>0</v>
      </c>
      <c r="I21" s="292">
        <f>E21-G21</f>
        <v>0</v>
      </c>
      <c r="J21" s="293">
        <f>IF(G21=0,0,((I21/G21)*100))</f>
        <v>0</v>
      </c>
      <c r="K21" s="284"/>
      <c r="L21" s="312" t="s">
        <v>142</v>
      </c>
      <c r="M21" s="305" t="s">
        <v>158</v>
      </c>
      <c r="N21" s="309"/>
      <c r="O21" s="296">
        <v>41220</v>
      </c>
    </row>
    <row r="22" spans="1:15" s="307" customFormat="1" ht="15" customHeight="1">
      <c r="A22" s="278"/>
      <c r="B22" s="310" t="s">
        <v>159</v>
      </c>
      <c r="C22" s="313"/>
      <c r="D22" s="308"/>
      <c r="E22" s="311">
        <v>15541238556</v>
      </c>
      <c r="F22" s="291">
        <f>IF(E$8&gt;0,(E22/E$8)*100,0)</f>
        <v>49.072860285753514</v>
      </c>
      <c r="G22" s="311">
        <v>12662240492</v>
      </c>
      <c r="H22" s="291">
        <f>IF(G$8&gt;0,(G22/G$8)*100,0)</f>
        <v>39.75409527880722</v>
      </c>
      <c r="I22" s="292">
        <f>E22-G22</f>
        <v>2878998064</v>
      </c>
      <c r="J22" s="293">
        <f>IF(G22=0,0,((I22/G22)*100))</f>
        <v>22.73687714128436</v>
      </c>
      <c r="K22" s="284"/>
      <c r="L22" s="312" t="s">
        <v>144</v>
      </c>
      <c r="M22" s="305" t="s">
        <v>159</v>
      </c>
      <c r="N22" s="309"/>
      <c r="O22" s="296">
        <v>41230</v>
      </c>
    </row>
    <row r="23" spans="1:15" s="307" customFormat="1" ht="15" customHeight="1">
      <c r="A23" s="278"/>
      <c r="B23" s="310" t="s">
        <v>160</v>
      </c>
      <c r="C23" s="313"/>
      <c r="D23" s="308"/>
      <c r="E23" s="311">
        <v>16967750</v>
      </c>
      <c r="F23" s="291">
        <f>IF(E$8&gt;0,(E23/E$8)*100,0)</f>
        <v>0.05357719863273902</v>
      </c>
      <c r="G23" s="311">
        <v>33935500</v>
      </c>
      <c r="H23" s="291">
        <f>IF(G$8&gt;0,(G23/G$8)*100,0)</f>
        <v>0.10654315886562948</v>
      </c>
      <c r="I23" s="292">
        <f>E23-G23</f>
        <v>-16967750</v>
      </c>
      <c r="J23" s="293">
        <f>IF(G23=0,0,((I23/G23)*100))</f>
        <v>-50</v>
      </c>
      <c r="K23" s="284"/>
      <c r="L23" s="312" t="s">
        <v>147</v>
      </c>
      <c r="M23" s="305" t="s">
        <v>160</v>
      </c>
      <c r="N23" s="309"/>
      <c r="O23" s="296">
        <v>41230</v>
      </c>
    </row>
    <row r="24" spans="1:15" s="307" customFormat="1" ht="15" customHeight="1">
      <c r="A24" s="278"/>
      <c r="B24" s="310" t="s">
        <v>161</v>
      </c>
      <c r="C24" s="313"/>
      <c r="D24" s="308"/>
      <c r="E24" s="311">
        <v>2189793</v>
      </c>
      <c r="F24" s="291">
        <f>IF(E$8&gt;0,(E24/E$8)*100,0)</f>
        <v>0.006914468596341971</v>
      </c>
      <c r="G24" s="311">
        <v>1957203</v>
      </c>
      <c r="H24" s="291">
        <f>IF(G$8&gt;0,(G24/G$8)*100,0)</f>
        <v>0.006144792036695692</v>
      </c>
      <c r="I24" s="292">
        <f>E24-G24</f>
        <v>232590</v>
      </c>
      <c r="J24" s="293">
        <f>IF(G24=0,0,((I24/G24)*100))</f>
        <v>11.883795395776524</v>
      </c>
      <c r="K24" s="284"/>
      <c r="L24" s="312" t="s">
        <v>149</v>
      </c>
      <c r="M24" s="305" t="s">
        <v>161</v>
      </c>
      <c r="N24" s="309"/>
      <c r="O24" s="287">
        <v>41240</v>
      </c>
    </row>
    <row r="25" spans="1:15" s="307" customFormat="1" ht="8.25" customHeight="1">
      <c r="A25" s="278"/>
      <c r="B25" s="298"/>
      <c r="C25" s="299"/>
      <c r="D25" s="308"/>
      <c r="E25" s="291"/>
      <c r="F25" s="291"/>
      <c r="G25" s="311"/>
      <c r="H25" s="291"/>
      <c r="I25" s="292"/>
      <c r="J25" s="293"/>
      <c r="K25" s="284"/>
      <c r="L25" s="304"/>
      <c r="M25" s="305"/>
      <c r="N25" s="309"/>
      <c r="O25" s="287"/>
    </row>
    <row r="26" spans="1:15" s="307" customFormat="1" ht="13.5" customHeight="1">
      <c r="A26" s="298" t="s">
        <v>162</v>
      </c>
      <c r="C26" s="299"/>
      <c r="D26" s="308"/>
      <c r="E26" s="291">
        <f>SUM(E27:E35)</f>
        <v>3701474</v>
      </c>
      <c r="F26" s="291">
        <f aca="true" t="shared" si="4" ref="F26:F35">IF(E$8&gt;0,(E26/E$8)*100,0)</f>
        <v>0.01168773748622646</v>
      </c>
      <c r="G26" s="291">
        <f>SUM(G27:G35)</f>
        <v>3554998</v>
      </c>
      <c r="H26" s="291">
        <f aca="true" t="shared" si="5" ref="H26:H35">IF(G$8&gt;0,(G26/G$8)*100,0)</f>
        <v>0.011161194521400748</v>
      </c>
      <c r="I26" s="292">
        <f aca="true" t="shared" si="6" ref="I26:I35">E26-G26</f>
        <v>146476</v>
      </c>
      <c r="J26" s="293">
        <f aca="true" t="shared" si="7" ref="J26:J35">IF(G26=0,0,((I26/G26)*100))</f>
        <v>4.120283611973902</v>
      </c>
      <c r="K26" s="304" t="s">
        <v>163</v>
      </c>
      <c r="L26" s="304" t="s">
        <v>164</v>
      </c>
      <c r="M26" s="305"/>
      <c r="N26" s="309"/>
      <c r="O26" s="296">
        <v>41300</v>
      </c>
    </row>
    <row r="27" spans="1:15" s="307" customFormat="1" ht="15" customHeight="1">
      <c r="A27" s="278"/>
      <c r="B27" s="310" t="s">
        <v>165</v>
      </c>
      <c r="C27" s="313"/>
      <c r="D27" s="308"/>
      <c r="E27" s="311"/>
      <c r="F27" s="291">
        <f t="shared" si="4"/>
        <v>0</v>
      </c>
      <c r="G27" s="311"/>
      <c r="H27" s="291">
        <f t="shared" si="5"/>
        <v>0</v>
      </c>
      <c r="I27" s="292">
        <f t="shared" si="6"/>
        <v>0</v>
      </c>
      <c r="J27" s="293">
        <f t="shared" si="7"/>
        <v>0</v>
      </c>
      <c r="K27" s="284"/>
      <c r="L27" s="312" t="s">
        <v>140</v>
      </c>
      <c r="M27" s="305" t="s">
        <v>165</v>
      </c>
      <c r="N27" s="309"/>
      <c r="O27" s="296">
        <v>41310</v>
      </c>
    </row>
    <row r="28" spans="1:15" s="307" customFormat="1" ht="15" customHeight="1">
      <c r="A28" s="278"/>
      <c r="B28" s="310" t="s">
        <v>166</v>
      </c>
      <c r="C28" s="313"/>
      <c r="D28" s="308"/>
      <c r="E28" s="311"/>
      <c r="F28" s="291">
        <f t="shared" si="4"/>
        <v>0</v>
      </c>
      <c r="G28" s="311"/>
      <c r="H28" s="291">
        <f t="shared" si="5"/>
        <v>0</v>
      </c>
      <c r="I28" s="292">
        <f t="shared" si="6"/>
        <v>0</v>
      </c>
      <c r="J28" s="293">
        <f t="shared" si="7"/>
        <v>0</v>
      </c>
      <c r="K28" s="284"/>
      <c r="L28" s="312" t="s">
        <v>142</v>
      </c>
      <c r="M28" s="305" t="s">
        <v>166</v>
      </c>
      <c r="N28" s="309"/>
      <c r="O28" s="287">
        <v>41320</v>
      </c>
    </row>
    <row r="29" spans="1:15" s="307" customFormat="1" ht="15" customHeight="1">
      <c r="A29" s="278"/>
      <c r="B29" s="310" t="s">
        <v>167</v>
      </c>
      <c r="C29" s="313"/>
      <c r="D29" s="308"/>
      <c r="E29" s="311"/>
      <c r="F29" s="291">
        <f t="shared" si="4"/>
        <v>0</v>
      </c>
      <c r="G29" s="311"/>
      <c r="H29" s="291">
        <f t="shared" si="5"/>
        <v>0</v>
      </c>
      <c r="I29" s="292">
        <f t="shared" si="6"/>
        <v>0</v>
      </c>
      <c r="J29" s="293">
        <f t="shared" si="7"/>
        <v>0</v>
      </c>
      <c r="K29" s="284"/>
      <c r="L29" s="312" t="s">
        <v>144</v>
      </c>
      <c r="M29" s="305" t="s">
        <v>168</v>
      </c>
      <c r="N29" s="309"/>
      <c r="O29" s="287">
        <v>41330</v>
      </c>
    </row>
    <row r="30" spans="1:15" s="307" customFormat="1" ht="15" customHeight="1">
      <c r="A30" s="278"/>
      <c r="B30" s="310" t="s">
        <v>169</v>
      </c>
      <c r="C30" s="313"/>
      <c r="D30" s="308"/>
      <c r="E30" s="311">
        <v>3284162</v>
      </c>
      <c r="F30" s="291">
        <f t="shared" si="4"/>
        <v>0.010370037265759658</v>
      </c>
      <c r="G30" s="311">
        <v>3220146</v>
      </c>
      <c r="H30" s="291">
        <f t="shared" si="5"/>
        <v>0.010109900453758492</v>
      </c>
      <c r="I30" s="292">
        <f t="shared" si="6"/>
        <v>64016</v>
      </c>
      <c r="J30" s="293">
        <f t="shared" si="7"/>
        <v>1.9879843957385783</v>
      </c>
      <c r="K30" s="284"/>
      <c r="L30" s="312" t="s">
        <v>147</v>
      </c>
      <c r="M30" s="305" t="s">
        <v>169</v>
      </c>
      <c r="N30" s="309"/>
      <c r="O30" s="287">
        <v>41340</v>
      </c>
    </row>
    <row r="31" spans="1:15" s="307" customFormat="1" ht="15" customHeight="1">
      <c r="A31" s="278"/>
      <c r="B31" s="310" t="s">
        <v>170</v>
      </c>
      <c r="C31" s="313"/>
      <c r="D31" s="308"/>
      <c r="E31" s="311">
        <v>197279</v>
      </c>
      <c r="F31" s="291">
        <f t="shared" si="4"/>
        <v>0.0006229262081930792</v>
      </c>
      <c r="G31" s="311">
        <v>234436</v>
      </c>
      <c r="H31" s="291">
        <f t="shared" si="5"/>
        <v>0.0007360301746496358</v>
      </c>
      <c r="I31" s="292">
        <f t="shared" si="6"/>
        <v>-37157</v>
      </c>
      <c r="J31" s="293">
        <f t="shared" si="7"/>
        <v>-15.849528229452813</v>
      </c>
      <c r="K31" s="284"/>
      <c r="L31" s="312" t="s">
        <v>149</v>
      </c>
      <c r="M31" s="305" t="s">
        <v>170</v>
      </c>
      <c r="N31" s="309"/>
      <c r="O31" s="287">
        <v>41350</v>
      </c>
    </row>
    <row r="32" spans="1:15" s="307" customFormat="1" ht="15" customHeight="1">
      <c r="A32" s="278"/>
      <c r="B32" s="310" t="s">
        <v>171</v>
      </c>
      <c r="C32" s="313"/>
      <c r="D32" s="308"/>
      <c r="E32" s="311">
        <v>220033</v>
      </c>
      <c r="F32" s="291">
        <f t="shared" si="4"/>
        <v>0.000694774012273723</v>
      </c>
      <c r="G32" s="311">
        <v>100416</v>
      </c>
      <c r="H32" s="291">
        <f t="shared" si="5"/>
        <v>0.0003152638929926198</v>
      </c>
      <c r="I32" s="292">
        <f t="shared" si="6"/>
        <v>119617</v>
      </c>
      <c r="J32" s="293">
        <f t="shared" si="7"/>
        <v>119.12145474824729</v>
      </c>
      <c r="K32" s="284"/>
      <c r="L32" s="312" t="s">
        <v>151</v>
      </c>
      <c r="M32" s="305" t="s">
        <v>171</v>
      </c>
      <c r="N32" s="309"/>
      <c r="O32" s="287">
        <v>41360</v>
      </c>
    </row>
    <row r="33" spans="1:15" s="307" customFormat="1" ht="15" customHeight="1">
      <c r="A33" s="278"/>
      <c r="B33" s="310" t="s">
        <v>172</v>
      </c>
      <c r="C33" s="313"/>
      <c r="D33" s="308"/>
      <c r="E33" s="311"/>
      <c r="F33" s="291">
        <f t="shared" si="4"/>
        <v>0</v>
      </c>
      <c r="G33" s="311"/>
      <c r="H33" s="291">
        <f t="shared" si="5"/>
        <v>0</v>
      </c>
      <c r="I33" s="292">
        <f t="shared" si="6"/>
        <v>0</v>
      </c>
      <c r="J33" s="293">
        <f t="shared" si="7"/>
        <v>0</v>
      </c>
      <c r="K33" s="284"/>
      <c r="L33" s="312" t="s">
        <v>173</v>
      </c>
      <c r="M33" s="305" t="s">
        <v>172</v>
      </c>
      <c r="N33" s="309"/>
      <c r="O33" s="287">
        <v>41370</v>
      </c>
    </row>
    <row r="34" spans="1:15" s="307" customFormat="1" ht="15" customHeight="1">
      <c r="A34" s="278"/>
      <c r="B34" s="310" t="s">
        <v>174</v>
      </c>
      <c r="C34" s="313"/>
      <c r="D34" s="308"/>
      <c r="E34" s="311"/>
      <c r="F34" s="291">
        <f t="shared" si="4"/>
        <v>0</v>
      </c>
      <c r="G34" s="311"/>
      <c r="H34" s="291">
        <f t="shared" si="5"/>
        <v>0</v>
      </c>
      <c r="I34" s="292">
        <f t="shared" si="6"/>
        <v>0</v>
      </c>
      <c r="J34" s="293">
        <f t="shared" si="7"/>
        <v>0</v>
      </c>
      <c r="K34" s="284"/>
      <c r="L34" s="312" t="s">
        <v>175</v>
      </c>
      <c r="M34" s="305" t="s">
        <v>174</v>
      </c>
      <c r="N34" s="309"/>
      <c r="O34" s="287">
        <v>41380</v>
      </c>
    </row>
    <row r="35" spans="1:15" s="307" customFormat="1" ht="15" customHeight="1">
      <c r="A35" s="278"/>
      <c r="B35" s="310" t="s">
        <v>176</v>
      </c>
      <c r="C35" s="313"/>
      <c r="D35" s="308"/>
      <c r="E35" s="311"/>
      <c r="F35" s="291">
        <f t="shared" si="4"/>
        <v>0</v>
      </c>
      <c r="G35" s="311"/>
      <c r="H35" s="291">
        <f t="shared" si="5"/>
        <v>0</v>
      </c>
      <c r="I35" s="292">
        <f t="shared" si="6"/>
        <v>0</v>
      </c>
      <c r="J35" s="293">
        <f t="shared" si="7"/>
        <v>0</v>
      </c>
      <c r="K35" s="284"/>
      <c r="L35" s="312" t="s">
        <v>177</v>
      </c>
      <c r="M35" s="305" t="s">
        <v>176</v>
      </c>
      <c r="N35" s="309"/>
      <c r="O35" s="287">
        <v>41390</v>
      </c>
    </row>
    <row r="36" spans="1:15" s="307" customFormat="1" ht="8.25" customHeight="1">
      <c r="A36" s="278"/>
      <c r="B36" s="298"/>
      <c r="C36" s="299"/>
      <c r="D36" s="308"/>
      <c r="E36" s="291"/>
      <c r="F36" s="291"/>
      <c r="G36" s="291"/>
      <c r="H36" s="291"/>
      <c r="I36" s="292"/>
      <c r="J36" s="293"/>
      <c r="K36" s="284"/>
      <c r="L36" s="304"/>
      <c r="M36" s="305"/>
      <c r="N36" s="309"/>
      <c r="O36" s="296"/>
    </row>
    <row r="37" spans="1:15" s="307" customFormat="1" ht="13.5" customHeight="1">
      <c r="A37" s="298" t="s">
        <v>178</v>
      </c>
      <c r="C37" s="299"/>
      <c r="D37" s="308"/>
      <c r="E37" s="291">
        <f>SUM(E38:E40)</f>
        <v>0</v>
      </c>
      <c r="F37" s="291">
        <f>IF(E$8&gt;0,(E37/E$8)*100,0)</f>
        <v>0</v>
      </c>
      <c r="G37" s="291">
        <f>SUM(G38:G40)</f>
        <v>0</v>
      </c>
      <c r="H37" s="291">
        <f>IF(G$8&gt;0,(G37/G$8)*100,0)</f>
        <v>0</v>
      </c>
      <c r="I37" s="292">
        <f>E37-G37</f>
        <v>0</v>
      </c>
      <c r="J37" s="293">
        <f>IF(G37=0,0,((I37/G37)*100))</f>
        <v>0</v>
      </c>
      <c r="K37" s="304" t="s">
        <v>179</v>
      </c>
      <c r="L37" s="304" t="s">
        <v>180</v>
      </c>
      <c r="M37" s="305"/>
      <c r="N37" s="309"/>
      <c r="O37" s="287">
        <v>41400</v>
      </c>
    </row>
    <row r="38" spans="1:15" s="307" customFormat="1" ht="15" customHeight="1">
      <c r="A38" s="278"/>
      <c r="B38" s="310" t="s">
        <v>181</v>
      </c>
      <c r="C38" s="313"/>
      <c r="D38" s="308"/>
      <c r="E38" s="311"/>
      <c r="F38" s="291">
        <f>IF(E$8&gt;0,(E38/E$8)*100,0)</f>
        <v>0</v>
      </c>
      <c r="G38" s="311"/>
      <c r="H38" s="291">
        <f>IF(G$8&gt;0,(G38/G$8)*100,0)</f>
        <v>0</v>
      </c>
      <c r="I38" s="292">
        <f>E38-G38</f>
        <v>0</v>
      </c>
      <c r="J38" s="293">
        <f>IF(G38=0,0,((I38/G38)*100))</f>
        <v>0</v>
      </c>
      <c r="K38" s="284"/>
      <c r="L38" s="312" t="s">
        <v>140</v>
      </c>
      <c r="M38" s="305" t="s">
        <v>181</v>
      </c>
      <c r="N38" s="309"/>
      <c r="O38" s="287">
        <v>41410</v>
      </c>
    </row>
    <row r="39" spans="1:15" s="307" customFormat="1" ht="15" customHeight="1">
      <c r="A39" s="278"/>
      <c r="B39" s="310" t="s">
        <v>182</v>
      </c>
      <c r="C39" s="313"/>
      <c r="D39" s="308"/>
      <c r="E39" s="311"/>
      <c r="F39" s="291">
        <f>IF(E$8&gt;0,(E39/E$8)*100,0)</f>
        <v>0</v>
      </c>
      <c r="G39" s="311"/>
      <c r="H39" s="291">
        <f>IF(G$8&gt;0,(G39/G$8)*100,0)</f>
        <v>0</v>
      </c>
      <c r="I39" s="292">
        <f>E39-G39</f>
        <v>0</v>
      </c>
      <c r="J39" s="293">
        <f>IF(G39=0,0,((I39/G39)*100))</f>
        <v>0</v>
      </c>
      <c r="K39" s="284"/>
      <c r="L39" s="312" t="s">
        <v>142</v>
      </c>
      <c r="M39" s="305" t="s">
        <v>182</v>
      </c>
      <c r="N39" s="309"/>
      <c r="O39" s="287">
        <v>41420</v>
      </c>
    </row>
    <row r="40" spans="1:15" s="307" customFormat="1" ht="15" customHeight="1">
      <c r="A40" s="278"/>
      <c r="B40" s="310" t="s">
        <v>183</v>
      </c>
      <c r="C40" s="313"/>
      <c r="D40" s="308"/>
      <c r="E40" s="311"/>
      <c r="F40" s="291">
        <f>IF(E$8&gt;0,(E40/E$8)*100,0)</f>
        <v>0</v>
      </c>
      <c r="G40" s="311"/>
      <c r="H40" s="291">
        <f>IF(G$8&gt;0,(G40/G$8)*100,0)</f>
        <v>0</v>
      </c>
      <c r="I40" s="292">
        <f>E40-G40</f>
        <v>0</v>
      </c>
      <c r="J40" s="293">
        <f>IF(G40=0,0,((I40/G40)*100))</f>
        <v>0</v>
      </c>
      <c r="K40" s="284"/>
      <c r="L40" s="312" t="s">
        <v>144</v>
      </c>
      <c r="M40" s="305" t="s">
        <v>183</v>
      </c>
      <c r="N40" s="309"/>
      <c r="O40" s="287">
        <v>41430</v>
      </c>
    </row>
    <row r="41" spans="1:15" s="307" customFormat="1" ht="8.25" customHeight="1">
      <c r="A41" s="278"/>
      <c r="B41" s="298"/>
      <c r="C41" s="299"/>
      <c r="D41" s="300"/>
      <c r="E41" s="311"/>
      <c r="F41" s="291"/>
      <c r="G41" s="311"/>
      <c r="H41" s="291"/>
      <c r="I41" s="292"/>
      <c r="J41" s="293"/>
      <c r="K41" s="284"/>
      <c r="L41" s="304"/>
      <c r="M41" s="305"/>
      <c r="N41" s="306"/>
      <c r="O41" s="287"/>
    </row>
    <row r="42" spans="1:15" s="307" customFormat="1" ht="13.5" customHeight="1">
      <c r="A42" s="298" t="s">
        <v>184</v>
      </c>
      <c r="C42" s="299"/>
      <c r="D42" s="300"/>
      <c r="E42" s="291">
        <f>SUM(E43:E43)</f>
        <v>1281096</v>
      </c>
      <c r="F42" s="291">
        <f>IF(E$8&gt;0,(E42/E$8)*100,0)</f>
        <v>0.004045175987364702</v>
      </c>
      <c r="G42" s="291">
        <f>SUM(G43:G43)</f>
        <v>437452</v>
      </c>
      <c r="H42" s="291">
        <f>IF(G$8&gt;0,(G42/G$8)*100,0)</f>
        <v>0.0013734147996077072</v>
      </c>
      <c r="I42" s="292">
        <f>E42-G42</f>
        <v>843644</v>
      </c>
      <c r="J42" s="293">
        <f>IF(G42=0,0,((I42/G42)*100))</f>
        <v>192.85407313259512</v>
      </c>
      <c r="K42" s="304" t="s">
        <v>185</v>
      </c>
      <c r="L42" s="304" t="s">
        <v>186</v>
      </c>
      <c r="M42" s="305"/>
      <c r="N42" s="306"/>
      <c r="O42" s="287">
        <v>41500</v>
      </c>
    </row>
    <row r="43" spans="1:15" s="314" customFormat="1" ht="15" customHeight="1">
      <c r="A43" s="278"/>
      <c r="B43" s="310" t="s">
        <v>187</v>
      </c>
      <c r="C43" s="310"/>
      <c r="D43" s="308"/>
      <c r="E43" s="311">
        <v>1281096</v>
      </c>
      <c r="F43" s="291">
        <f>IF(E$8&gt;0,(E43/E$8)*100,0)</f>
        <v>0.004045175987364702</v>
      </c>
      <c r="G43" s="311">
        <v>437452</v>
      </c>
      <c r="H43" s="291">
        <f>IF(G$8&gt;0,(G43/G$8)*100,0)</f>
        <v>0.0013734147996077072</v>
      </c>
      <c r="I43" s="292">
        <f>E43-G43</f>
        <v>843644</v>
      </c>
      <c r="J43" s="293">
        <f>IF(G43=0,0,((I43/G43)*100))</f>
        <v>192.85407313259512</v>
      </c>
      <c r="K43" s="284"/>
      <c r="L43" s="312" t="s">
        <v>140</v>
      </c>
      <c r="M43" s="305" t="s">
        <v>187</v>
      </c>
      <c r="N43" s="309"/>
      <c r="O43" s="287">
        <v>41510</v>
      </c>
    </row>
    <row r="44" spans="1:15" s="315" customFormat="1" ht="8.25" customHeight="1">
      <c r="A44" s="278"/>
      <c r="B44" s="298"/>
      <c r="C44" s="299"/>
      <c r="D44" s="308"/>
      <c r="E44" s="291"/>
      <c r="F44" s="291"/>
      <c r="G44" s="291"/>
      <c r="H44" s="291"/>
      <c r="I44" s="292"/>
      <c r="J44" s="293"/>
      <c r="K44" s="284"/>
      <c r="L44" s="304"/>
      <c r="M44" s="305"/>
      <c r="N44" s="309"/>
      <c r="O44" s="287"/>
    </row>
    <row r="45" spans="1:15" s="316" customFormat="1" ht="15" customHeight="1">
      <c r="A45" s="298" t="s">
        <v>188</v>
      </c>
      <c r="C45" s="299"/>
      <c r="D45" s="308"/>
      <c r="E45" s="291">
        <f>SUM(E46:E46)</f>
        <v>0</v>
      </c>
      <c r="F45" s="291">
        <f>IF(E$8&gt;0,(E45/E$8)*100,0)</f>
        <v>0</v>
      </c>
      <c r="G45" s="291">
        <f>SUM(G46:G46)</f>
        <v>0</v>
      </c>
      <c r="H45" s="291">
        <f>IF(G$8&gt;0,(G45/G$8)*100,0)</f>
        <v>0</v>
      </c>
      <c r="I45" s="292">
        <f>E45-G45</f>
        <v>0</v>
      </c>
      <c r="J45" s="293">
        <f>IF(G45=0,0,((I45/G45)*100))</f>
        <v>0</v>
      </c>
      <c r="K45" s="304" t="s">
        <v>189</v>
      </c>
      <c r="L45" s="304" t="s">
        <v>190</v>
      </c>
      <c r="M45" s="305"/>
      <c r="N45" s="309"/>
      <c r="O45" s="287">
        <v>41600</v>
      </c>
    </row>
    <row r="46" spans="1:15" s="317" customFormat="1" ht="15" customHeight="1">
      <c r="A46" s="278"/>
      <c r="B46" s="310" t="s">
        <v>191</v>
      </c>
      <c r="C46" s="310"/>
      <c r="D46" s="308"/>
      <c r="E46" s="311"/>
      <c r="F46" s="291">
        <f>IF(E$8&gt;0,(E46/E$8)*100,0)</f>
        <v>0</v>
      </c>
      <c r="G46" s="311"/>
      <c r="H46" s="291">
        <f>IF(G$8&gt;0,(G46/G$8)*100,0)</f>
        <v>0</v>
      </c>
      <c r="I46" s="292">
        <f>E46-G46</f>
        <v>0</v>
      </c>
      <c r="J46" s="293">
        <f>IF(G46=0,0,((I46/G46)*100))</f>
        <v>0</v>
      </c>
      <c r="K46" s="284"/>
      <c r="L46" s="312" t="s">
        <v>140</v>
      </c>
      <c r="M46" s="305" t="s">
        <v>191</v>
      </c>
      <c r="N46" s="309"/>
      <c r="O46" s="287">
        <v>41610</v>
      </c>
    </row>
    <row r="47" spans="1:15" s="320" customFormat="1" ht="8.25" customHeight="1">
      <c r="A47" s="278"/>
      <c r="B47" s="318"/>
      <c r="C47" s="299"/>
      <c r="D47" s="308"/>
      <c r="E47" s="291"/>
      <c r="F47" s="291"/>
      <c r="G47" s="291"/>
      <c r="H47" s="291"/>
      <c r="I47" s="292"/>
      <c r="J47" s="293"/>
      <c r="K47" s="284"/>
      <c r="L47" s="319"/>
      <c r="M47" s="305"/>
      <c r="N47" s="309"/>
      <c r="O47" s="287"/>
    </row>
    <row r="48" spans="1:15" s="321" customFormat="1" ht="13.5" customHeight="1">
      <c r="A48" s="298" t="s">
        <v>192</v>
      </c>
      <c r="C48" s="299"/>
      <c r="D48" s="308"/>
      <c r="E48" s="291">
        <f>SUM(E49:E52)</f>
        <v>2900</v>
      </c>
      <c r="F48" s="291">
        <f>IF(E$8&gt;0,(E48/E$8)*100,0)</f>
        <v>9.157011155571195E-06</v>
      </c>
      <c r="G48" s="291">
        <f>SUM(G49:G52)</f>
        <v>2900</v>
      </c>
      <c r="H48" s="291">
        <f>IF(G$8&gt;0,(G48/G$8)*100,0)</f>
        <v>9.10477702436462E-06</v>
      </c>
      <c r="I48" s="292">
        <f>E48-G48</f>
        <v>0</v>
      </c>
      <c r="J48" s="293">
        <f>IF(G48=0,0,((I48/G48)*100))</f>
        <v>0</v>
      </c>
      <c r="K48" s="304" t="s">
        <v>193</v>
      </c>
      <c r="L48" s="304" t="s">
        <v>194</v>
      </c>
      <c r="M48" s="305"/>
      <c r="N48" s="309"/>
      <c r="O48" s="296">
        <v>41700</v>
      </c>
    </row>
    <row r="49" spans="1:15" s="321" customFormat="1" ht="15" customHeight="1">
      <c r="A49" s="278"/>
      <c r="B49" s="310" t="s">
        <v>195</v>
      </c>
      <c r="C49" s="310"/>
      <c r="D49" s="300"/>
      <c r="E49" s="311"/>
      <c r="F49" s="291">
        <f>IF(E$8&gt;0,(E49/E$8)*100,0)</f>
        <v>0</v>
      </c>
      <c r="G49" s="311"/>
      <c r="H49" s="291">
        <f>IF(G$8&gt;0,(G49/G$8)*100,0)</f>
        <v>0</v>
      </c>
      <c r="I49" s="292">
        <f>E49-G49</f>
        <v>0</v>
      </c>
      <c r="J49" s="293">
        <f>IF(G49=0,0,((I49/G49)*100))</f>
        <v>0</v>
      </c>
      <c r="K49" s="284"/>
      <c r="L49" s="312" t="s">
        <v>140</v>
      </c>
      <c r="M49" s="299" t="s">
        <v>196</v>
      </c>
      <c r="N49" s="306"/>
      <c r="O49" s="287">
        <v>41710</v>
      </c>
    </row>
    <row r="50" spans="1:15" s="321" customFormat="1" ht="15" customHeight="1">
      <c r="A50" s="278"/>
      <c r="B50" s="310" t="s">
        <v>197</v>
      </c>
      <c r="C50" s="310"/>
      <c r="D50" s="300"/>
      <c r="E50" s="311">
        <v>2900</v>
      </c>
      <c r="F50" s="291">
        <f>IF(E$8&gt;0,(E50/E$8)*100,0)</f>
        <v>9.157011155571195E-06</v>
      </c>
      <c r="G50" s="311">
        <v>2900</v>
      </c>
      <c r="H50" s="291">
        <f>IF(G$8&gt;0,(G50/G$8)*100,0)</f>
        <v>9.10477702436462E-06</v>
      </c>
      <c r="I50" s="292">
        <f>E50-G50</f>
        <v>0</v>
      </c>
      <c r="J50" s="293">
        <f>IF(G50=0,0,((I50/G50)*100))</f>
        <v>0</v>
      </c>
      <c r="K50" s="284"/>
      <c r="L50" s="312" t="s">
        <v>142</v>
      </c>
      <c r="M50" s="305" t="s">
        <v>197</v>
      </c>
      <c r="N50" s="306"/>
      <c r="O50" s="287">
        <v>41720</v>
      </c>
    </row>
    <row r="51" spans="1:15" s="321" customFormat="1" ht="15" customHeight="1">
      <c r="A51" s="278"/>
      <c r="B51" s="310" t="s">
        <v>198</v>
      </c>
      <c r="C51" s="310"/>
      <c r="D51" s="300"/>
      <c r="E51" s="311"/>
      <c r="F51" s="291">
        <f>IF(E$8&gt;0,(E51/E$8)*100,0)</f>
        <v>0</v>
      </c>
      <c r="G51" s="311"/>
      <c r="H51" s="291">
        <f>IF(G$8&gt;0,(G51/G$8)*100,0)</f>
        <v>0</v>
      </c>
      <c r="I51" s="292">
        <f>E51-G51</f>
        <v>0</v>
      </c>
      <c r="J51" s="293">
        <f>IF(G51=0,0,((I51/G51)*100))</f>
        <v>0</v>
      </c>
      <c r="K51" s="284"/>
      <c r="L51" s="322" t="s">
        <v>144</v>
      </c>
      <c r="M51" s="299" t="s">
        <v>198</v>
      </c>
      <c r="N51" s="306"/>
      <c r="O51" s="287">
        <v>41730</v>
      </c>
    </row>
    <row r="52" spans="1:15" s="321" customFormat="1" ht="27" customHeight="1">
      <c r="A52" s="278"/>
      <c r="B52" s="323" t="s">
        <v>235</v>
      </c>
      <c r="C52" s="310"/>
      <c r="D52" s="300"/>
      <c r="E52" s="311"/>
      <c r="F52" s="291">
        <f>IF(E$8&gt;0,(E52/E$8)*100,0)</f>
        <v>0</v>
      </c>
      <c r="G52" s="311"/>
      <c r="H52" s="291">
        <f>IF(G$8&gt;0,(G52/G$8)*100,0)</f>
        <v>0</v>
      </c>
      <c r="I52" s="292">
        <f>E52-G52</f>
        <v>0</v>
      </c>
      <c r="J52" s="293">
        <f>IF(G52=0,0,((I52/G52)*100))</f>
        <v>0</v>
      </c>
      <c r="K52" s="284"/>
      <c r="L52" s="322" t="s">
        <v>147</v>
      </c>
      <c r="M52" s="299" t="s">
        <v>199</v>
      </c>
      <c r="N52" s="306"/>
      <c r="O52" s="287">
        <v>41740</v>
      </c>
    </row>
    <row r="53" spans="1:15" s="297" customFormat="1" ht="3.75" customHeight="1">
      <c r="A53" s="278"/>
      <c r="B53" s="318"/>
      <c r="C53" s="299"/>
      <c r="D53" s="300"/>
      <c r="E53" s="291"/>
      <c r="F53" s="291"/>
      <c r="G53" s="291"/>
      <c r="H53" s="291"/>
      <c r="I53" s="292"/>
      <c r="J53" s="293"/>
      <c r="K53" s="284"/>
      <c r="L53" s="319"/>
      <c r="M53" s="305"/>
      <c r="N53" s="306"/>
      <c r="O53" s="296"/>
    </row>
    <row r="54" spans="1:15" s="297" customFormat="1" ht="24.75" customHeight="1" thickBot="1">
      <c r="A54" s="324" t="s">
        <v>200</v>
      </c>
      <c r="B54" s="325"/>
      <c r="C54" s="325"/>
      <c r="D54" s="326"/>
      <c r="E54" s="327">
        <f>E8</f>
        <v>31669722256.870003</v>
      </c>
      <c r="F54" s="327">
        <f>IF(E$8&gt;0,(E54/E$8)*100,0)</f>
        <v>100</v>
      </c>
      <c r="G54" s="327">
        <f>G8</f>
        <v>31851411541.87</v>
      </c>
      <c r="H54" s="327">
        <f>IF(G$8&gt;0,(G54/G$8)*100,0)</f>
        <v>100</v>
      </c>
      <c r="I54" s="328">
        <f>E54-G54</f>
        <v>-181689284.9999962</v>
      </c>
      <c r="J54" s="329">
        <f>IF(G54=0,0,((I54/G54)*100))</f>
        <v>-0.5704277336693794</v>
      </c>
      <c r="K54" s="330"/>
      <c r="L54" s="285" t="s">
        <v>201</v>
      </c>
      <c r="M54" s="294"/>
      <c r="N54" s="295"/>
      <c r="O54" s="296">
        <v>42000</v>
      </c>
    </row>
    <row r="55" spans="1:15" s="335" customFormat="1" ht="18" customHeight="1">
      <c r="A55" s="331" t="s">
        <v>236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2"/>
      <c r="L55" s="333"/>
      <c r="M55" s="333"/>
      <c r="N55" s="333"/>
      <c r="O55" s="334"/>
    </row>
    <row r="56" spans="1:15" s="229" customFormat="1" ht="12" customHeight="1">
      <c r="A56" s="336" t="s">
        <v>67</v>
      </c>
      <c r="D56" s="230"/>
      <c r="E56" s="231"/>
      <c r="F56" s="231"/>
      <c r="G56" s="231"/>
      <c r="H56" s="231"/>
      <c r="I56" s="232"/>
      <c r="J56" s="233"/>
      <c r="K56" s="234" t="s">
        <v>67</v>
      </c>
      <c r="L56" s="235"/>
      <c r="M56" s="235"/>
      <c r="N56" s="236"/>
      <c r="O56" s="337"/>
    </row>
    <row r="57" spans="1:15" s="241" customFormat="1" ht="36" customHeight="1">
      <c r="A57" s="338" t="s">
        <v>237</v>
      </c>
      <c r="B57" s="250"/>
      <c r="C57" s="339"/>
      <c r="D57" s="252"/>
      <c r="E57" s="340"/>
      <c r="F57" s="340"/>
      <c r="G57" s="340"/>
      <c r="H57" s="340"/>
      <c r="I57" s="341"/>
      <c r="J57" s="239"/>
      <c r="K57" s="342"/>
      <c r="L57" s="343"/>
      <c r="M57" s="344"/>
      <c r="N57" s="345"/>
      <c r="O57" s="346"/>
    </row>
    <row r="58" spans="1:15" s="242" customFormat="1" ht="18" customHeight="1">
      <c r="A58" s="347" t="s">
        <v>238</v>
      </c>
      <c r="C58" s="243"/>
      <c r="D58" s="244"/>
      <c r="E58" s="245"/>
      <c r="F58" s="245"/>
      <c r="G58" s="245"/>
      <c r="H58" s="245"/>
      <c r="I58" s="246"/>
      <c r="J58" s="248"/>
      <c r="K58" s="348"/>
      <c r="L58" s="349"/>
      <c r="M58" s="350"/>
      <c r="N58" s="351"/>
      <c r="O58" s="352"/>
    </row>
    <row r="59" spans="1:15" s="251" customFormat="1" ht="18.75" customHeight="1" thickBot="1">
      <c r="A59" s="353" t="s">
        <v>239</v>
      </c>
      <c r="B59" s="250"/>
      <c r="D59" s="252"/>
      <c r="E59" s="253"/>
      <c r="F59" s="253"/>
      <c r="G59" s="253"/>
      <c r="H59" s="253"/>
      <c r="I59" s="254"/>
      <c r="J59" s="354" t="s">
        <v>1</v>
      </c>
      <c r="K59" s="355"/>
      <c r="L59" s="343"/>
      <c r="M59" s="356"/>
      <c r="N59" s="345"/>
      <c r="O59" s="357"/>
    </row>
    <row r="60" spans="1:15" s="268" customFormat="1" ht="28.5" customHeight="1">
      <c r="A60" s="258" t="s">
        <v>233</v>
      </c>
      <c r="B60" s="258"/>
      <c r="C60" s="258"/>
      <c r="D60" s="358"/>
      <c r="E60" s="260" t="s">
        <v>128</v>
      </c>
      <c r="F60" s="261"/>
      <c r="G60" s="260" t="s">
        <v>129</v>
      </c>
      <c r="H60" s="261"/>
      <c r="I60" s="262" t="s">
        <v>130</v>
      </c>
      <c r="J60" s="263"/>
      <c r="K60" s="264"/>
      <c r="L60" s="265"/>
      <c r="M60" s="265"/>
      <c r="N60" s="266"/>
      <c r="O60" s="267"/>
    </row>
    <row r="61" spans="1:15" s="268" customFormat="1" ht="28.5" customHeight="1">
      <c r="A61" s="269"/>
      <c r="B61" s="269"/>
      <c r="C61" s="269"/>
      <c r="D61" s="270"/>
      <c r="E61" s="271" t="s">
        <v>131</v>
      </c>
      <c r="F61" s="272" t="s">
        <v>3</v>
      </c>
      <c r="G61" s="271" t="s">
        <v>131</v>
      </c>
      <c r="H61" s="272" t="s">
        <v>3</v>
      </c>
      <c r="I61" s="271" t="s">
        <v>131</v>
      </c>
      <c r="J61" s="273" t="s">
        <v>3</v>
      </c>
      <c r="K61" s="274"/>
      <c r="L61" s="275" t="s">
        <v>132</v>
      </c>
      <c r="M61" s="275"/>
      <c r="N61" s="276"/>
      <c r="O61" s="359"/>
    </row>
    <row r="62" spans="1:15" s="268" customFormat="1" ht="6.75" customHeight="1">
      <c r="A62" s="278"/>
      <c r="B62" s="279"/>
      <c r="C62" s="279"/>
      <c r="D62" s="280"/>
      <c r="E62" s="281"/>
      <c r="F62" s="282"/>
      <c r="G62" s="281"/>
      <c r="H62" s="282"/>
      <c r="I62" s="281"/>
      <c r="J62" s="283"/>
      <c r="K62" s="284"/>
      <c r="L62" s="285"/>
      <c r="M62" s="285"/>
      <c r="N62" s="286"/>
      <c r="O62" s="287"/>
    </row>
    <row r="63" spans="1:15" s="297" customFormat="1" ht="15" customHeight="1">
      <c r="A63" s="278"/>
      <c r="B63" s="279" t="s">
        <v>202</v>
      </c>
      <c r="C63" s="360"/>
      <c r="D63" s="361"/>
      <c r="E63" s="291">
        <f>E65+E70+E73</f>
        <v>18647783</v>
      </c>
      <c r="F63" s="291">
        <f>IF(E$96&gt;0,(E63/E$96)*100,0)</f>
        <v>0.0588820541233348</v>
      </c>
      <c r="G63" s="291">
        <f>G65+G70+G73</f>
        <v>24679712</v>
      </c>
      <c r="H63" s="291">
        <f>IF(G$96&gt;0,(G63/G$96)*100,0)</f>
        <v>0.0774838878570813</v>
      </c>
      <c r="I63" s="292">
        <f>E63-G63</f>
        <v>-6031929</v>
      </c>
      <c r="J63" s="293">
        <f>IF(G63=0,0,((I63/G63)*100))</f>
        <v>-24.4408403145061</v>
      </c>
      <c r="K63" s="284"/>
      <c r="L63" s="285" t="s">
        <v>203</v>
      </c>
      <c r="M63" s="294"/>
      <c r="N63" s="295"/>
      <c r="O63" s="296">
        <v>43000</v>
      </c>
    </row>
    <row r="64" spans="1:15" s="297" customFormat="1" ht="7.5" customHeight="1">
      <c r="A64" s="278"/>
      <c r="B64" s="298"/>
      <c r="C64" s="299"/>
      <c r="D64" s="362"/>
      <c r="E64" s="291"/>
      <c r="F64" s="301"/>
      <c r="G64" s="291"/>
      <c r="H64" s="291"/>
      <c r="I64" s="292"/>
      <c r="J64" s="293"/>
      <c r="K64" s="284"/>
      <c r="L64" s="304"/>
      <c r="M64" s="305"/>
      <c r="N64" s="306"/>
      <c r="O64" s="296"/>
    </row>
    <row r="65" spans="1:15" s="297" customFormat="1" ht="19.5" customHeight="1">
      <c r="A65" s="298" t="s">
        <v>204</v>
      </c>
      <c r="B65" s="320"/>
      <c r="C65" s="363"/>
      <c r="D65" s="364"/>
      <c r="E65" s="291">
        <f>SUM(E66:E68)</f>
        <v>16457990</v>
      </c>
      <c r="F65" s="291">
        <f>IF(E$96&gt;0,(E65/E$96)*100,0)</f>
        <v>0.05196758552699283</v>
      </c>
      <c r="G65" s="291">
        <f>SUM(G66:G68)</f>
        <v>5215427</v>
      </c>
      <c r="H65" s="291">
        <f>IF(G$96&gt;0,(G65/G$96)*100,0)</f>
        <v>0.016374241352362373</v>
      </c>
      <c r="I65" s="292">
        <f>E65-G65</f>
        <v>11242563</v>
      </c>
      <c r="J65" s="293">
        <f>IF(G65=0,0,((I65/G65)*100))</f>
        <v>215.56361540483647</v>
      </c>
      <c r="K65" s="304" t="s">
        <v>137</v>
      </c>
      <c r="L65" s="304" t="s">
        <v>205</v>
      </c>
      <c r="M65" s="365"/>
      <c r="N65" s="366"/>
      <c r="O65" s="296">
        <v>43100</v>
      </c>
    </row>
    <row r="66" spans="1:15" s="297" customFormat="1" ht="25.5" customHeight="1">
      <c r="A66" s="278"/>
      <c r="B66" s="310" t="s">
        <v>206</v>
      </c>
      <c r="C66" s="310"/>
      <c r="D66" s="364"/>
      <c r="E66" s="311">
        <v>16449030</v>
      </c>
      <c r="F66" s="291">
        <f>IF(E$96&gt;0,(E66/E$96)*100,0)</f>
        <v>0.051939293520112166</v>
      </c>
      <c r="G66" s="311">
        <v>2501012</v>
      </c>
      <c r="H66" s="291">
        <f>IF(G$96&gt;0,(G66/G$96)*100,0)</f>
        <v>0.007852122963882827</v>
      </c>
      <c r="I66" s="292">
        <f>E66-G66</f>
        <v>13948018</v>
      </c>
      <c r="J66" s="293">
        <f>IF(G66=0,0,((I66/G66)*100))</f>
        <v>557.6949650781364</v>
      </c>
      <c r="K66" s="284"/>
      <c r="L66" s="312" t="s">
        <v>140</v>
      </c>
      <c r="M66" s="363" t="s">
        <v>206</v>
      </c>
      <c r="N66" s="366"/>
      <c r="O66" s="296">
        <v>43110</v>
      </c>
    </row>
    <row r="67" spans="1:15" s="297" customFormat="1" ht="25.5" customHeight="1">
      <c r="A67" s="278"/>
      <c r="B67" s="310" t="s">
        <v>207</v>
      </c>
      <c r="C67" s="310"/>
      <c r="D67" s="364"/>
      <c r="E67" s="311">
        <v>8960</v>
      </c>
      <c r="F67" s="291">
        <f>IF(E$96&gt;0,(E67/E$96)*100,0)</f>
        <v>2.829200688066135E-05</v>
      </c>
      <c r="G67" s="311">
        <v>2714415</v>
      </c>
      <c r="H67" s="291">
        <f>IF(G$96&gt;0,(G67/G$96)*100,0)</f>
        <v>0.008522118388479546</v>
      </c>
      <c r="I67" s="292">
        <f>E67-G67</f>
        <v>-2705455</v>
      </c>
      <c r="J67" s="293">
        <f>IF(G67=0,0,((I67/G67)*100))</f>
        <v>-99.66991045952811</v>
      </c>
      <c r="K67" s="284"/>
      <c r="L67" s="312" t="s">
        <v>142</v>
      </c>
      <c r="M67" s="365" t="s">
        <v>207</v>
      </c>
      <c r="N67" s="366"/>
      <c r="O67" s="296">
        <v>43120</v>
      </c>
    </row>
    <row r="68" spans="1:15" s="297" customFormat="1" ht="25.5" customHeight="1">
      <c r="A68" s="278"/>
      <c r="B68" s="310" t="s">
        <v>208</v>
      </c>
      <c r="C68" s="310"/>
      <c r="D68" s="364"/>
      <c r="E68" s="311"/>
      <c r="F68" s="291">
        <f>IF(E$96&gt;0,(E68/E$96)*100,0)</f>
        <v>0</v>
      </c>
      <c r="G68" s="311"/>
      <c r="H68" s="291">
        <f>IF(G$96&gt;0,(G68/G$96)*100,0)</f>
        <v>0</v>
      </c>
      <c r="I68" s="292">
        <f>E68-G68</f>
        <v>0</v>
      </c>
      <c r="J68" s="293">
        <f>IF(G68=0,0,((I68/G68)*100))</f>
        <v>0</v>
      </c>
      <c r="K68" s="284"/>
      <c r="L68" s="312" t="s">
        <v>144</v>
      </c>
      <c r="M68" s="305" t="s">
        <v>208</v>
      </c>
      <c r="N68" s="366"/>
      <c r="O68" s="296">
        <v>43130</v>
      </c>
    </row>
    <row r="69" spans="1:15" s="297" customFormat="1" ht="12" customHeight="1">
      <c r="A69" s="278"/>
      <c r="B69" s="298"/>
      <c r="C69" s="299"/>
      <c r="D69" s="362"/>
      <c r="E69" s="291"/>
      <c r="F69" s="291"/>
      <c r="G69" s="291"/>
      <c r="H69" s="291"/>
      <c r="I69" s="292"/>
      <c r="J69" s="293"/>
      <c r="K69" s="284"/>
      <c r="L69" s="304"/>
      <c r="M69" s="305"/>
      <c r="N69" s="306"/>
      <c r="O69" s="296"/>
    </row>
    <row r="70" spans="1:15" s="297" customFormat="1" ht="19.5" customHeight="1">
      <c r="A70" s="298" t="s">
        <v>209</v>
      </c>
      <c r="B70" s="320"/>
      <c r="C70" s="363"/>
      <c r="D70" s="364"/>
      <c r="E70" s="291">
        <f>SUM(E71)</f>
        <v>0</v>
      </c>
      <c r="F70" s="291">
        <f>IF(E$96&gt;0,(E70/E$96)*100,0)</f>
        <v>0</v>
      </c>
      <c r="G70" s="291">
        <f>SUM(G71)</f>
        <v>17507082</v>
      </c>
      <c r="H70" s="291">
        <f>IF(G$96&gt;0,(G70/G$96)*100,0)</f>
        <v>0.054964854468023225</v>
      </c>
      <c r="I70" s="292">
        <f>E70-G70</f>
        <v>-17507082</v>
      </c>
      <c r="J70" s="293">
        <f>IF(G70=0,0,((I70/G70)*100))</f>
        <v>-100</v>
      </c>
      <c r="K70" s="304" t="s">
        <v>154</v>
      </c>
      <c r="L70" s="304" t="s">
        <v>210</v>
      </c>
      <c r="M70" s="365"/>
      <c r="N70" s="366"/>
      <c r="O70" s="296">
        <v>43200</v>
      </c>
    </row>
    <row r="71" spans="1:15" s="297" customFormat="1" ht="25.5" customHeight="1">
      <c r="A71" s="278"/>
      <c r="B71" s="310" t="s">
        <v>211</v>
      </c>
      <c r="C71" s="310"/>
      <c r="D71" s="364"/>
      <c r="E71" s="311"/>
      <c r="F71" s="291">
        <f>IF(E$96&gt;0,(E71/E$96)*100,0)</f>
        <v>0</v>
      </c>
      <c r="G71" s="311">
        <v>17507082</v>
      </c>
      <c r="H71" s="291">
        <f>IF(G$96&gt;0,(G71/G$96)*100,0)</f>
        <v>0.054964854468023225</v>
      </c>
      <c r="I71" s="292">
        <f>E71-G71</f>
        <v>-17507082</v>
      </c>
      <c r="J71" s="293">
        <f>IF(G71=0,0,((I71/G71)*100))</f>
        <v>-100</v>
      </c>
      <c r="K71" s="284"/>
      <c r="L71" s="312" t="s">
        <v>140</v>
      </c>
      <c r="M71" s="365" t="s">
        <v>211</v>
      </c>
      <c r="N71" s="366"/>
      <c r="O71" s="296">
        <v>43210</v>
      </c>
    </row>
    <row r="72" spans="1:15" s="297" customFormat="1" ht="12" customHeight="1">
      <c r="A72" s="278"/>
      <c r="B72" s="298"/>
      <c r="C72" s="299"/>
      <c r="D72" s="362"/>
      <c r="E72" s="291"/>
      <c r="F72" s="291"/>
      <c r="G72" s="291"/>
      <c r="H72" s="291"/>
      <c r="I72" s="292"/>
      <c r="J72" s="293"/>
      <c r="K72" s="284"/>
      <c r="L72" s="304"/>
      <c r="M72" s="305"/>
      <c r="N72" s="306"/>
      <c r="O72" s="296"/>
    </row>
    <row r="73" spans="1:15" s="297" customFormat="1" ht="19.5" customHeight="1">
      <c r="A73" s="298" t="s">
        <v>212</v>
      </c>
      <c r="B73" s="320"/>
      <c r="C73" s="363"/>
      <c r="D73" s="364"/>
      <c r="E73" s="291">
        <f>SUM(E74)</f>
        <v>2189793</v>
      </c>
      <c r="F73" s="291">
        <f>IF(E$96&gt;0,(E73/E$96)*100,0)</f>
        <v>0.006914468596341971</v>
      </c>
      <c r="G73" s="291">
        <f>SUM(G74)</f>
        <v>1957203</v>
      </c>
      <c r="H73" s="291">
        <f>IF(G$96&gt;0,(G73/G$96)*100,0)</f>
        <v>0.00614479203669569</v>
      </c>
      <c r="I73" s="292">
        <f>E73-G73</f>
        <v>232590</v>
      </c>
      <c r="J73" s="293">
        <f>IF(G73=0,0,((I73/G73)*100))</f>
        <v>11.883795395776524</v>
      </c>
      <c r="K73" s="304" t="s">
        <v>163</v>
      </c>
      <c r="L73" s="304" t="s">
        <v>213</v>
      </c>
      <c r="M73" s="365"/>
      <c r="N73" s="366"/>
      <c r="O73" s="296">
        <v>43300</v>
      </c>
    </row>
    <row r="74" spans="1:15" s="297" customFormat="1" ht="25.5" customHeight="1">
      <c r="A74" s="278"/>
      <c r="B74" s="310" t="s">
        <v>214</v>
      </c>
      <c r="C74" s="310"/>
      <c r="D74" s="364"/>
      <c r="E74" s="311">
        <v>2189793</v>
      </c>
      <c r="F74" s="291">
        <f>IF(E$96&gt;0,(E74/E$96)*100,0)</f>
        <v>0.006914468596341971</v>
      </c>
      <c r="G74" s="311">
        <v>1957203</v>
      </c>
      <c r="H74" s="291">
        <f>IF(G$96&gt;0,(G74/G$96)*100,0)</f>
        <v>0.00614479203669569</v>
      </c>
      <c r="I74" s="292">
        <f>E74-G74</f>
        <v>232590</v>
      </c>
      <c r="J74" s="293">
        <f>IF(G74=0,0,((I74/G74)*100))</f>
        <v>11.883795395776524</v>
      </c>
      <c r="K74" s="284"/>
      <c r="L74" s="312" t="s">
        <v>140</v>
      </c>
      <c r="M74" s="365" t="s">
        <v>214</v>
      </c>
      <c r="N74" s="366"/>
      <c r="O74" s="296">
        <v>43310</v>
      </c>
    </row>
    <row r="75" spans="1:15" s="297" customFormat="1" ht="12" customHeight="1">
      <c r="A75" s="278"/>
      <c r="B75" s="298"/>
      <c r="C75" s="299"/>
      <c r="D75" s="362"/>
      <c r="E75" s="291"/>
      <c r="F75" s="291"/>
      <c r="G75" s="291"/>
      <c r="H75" s="291"/>
      <c r="I75" s="292"/>
      <c r="J75" s="293"/>
      <c r="K75" s="284"/>
      <c r="L75" s="304"/>
      <c r="M75" s="305"/>
      <c r="N75" s="306"/>
      <c r="O75" s="296"/>
    </row>
    <row r="76" spans="1:15" s="297" customFormat="1" ht="19.5" customHeight="1">
      <c r="A76" s="278"/>
      <c r="B76" s="279" t="s">
        <v>215</v>
      </c>
      <c r="C76" s="367"/>
      <c r="D76" s="368"/>
      <c r="E76" s="291">
        <f>SUM(E78,E81,E85,E89)</f>
        <v>31651074473.870003</v>
      </c>
      <c r="F76" s="291">
        <f>IF(E$96&gt;0,(E76/E$96)*100,0)</f>
        <v>99.94111794587667</v>
      </c>
      <c r="G76" s="291">
        <f>SUM(G78,G81,G85,G89)</f>
        <v>31826731829.870003</v>
      </c>
      <c r="H76" s="291">
        <f>IF(G$96&gt;0,(G76/G$96)*100,0)</f>
        <v>99.92251611214293</v>
      </c>
      <c r="I76" s="292">
        <f>E76-G76</f>
        <v>-175657356</v>
      </c>
      <c r="J76" s="293">
        <f>IF(G76=0,0,((I76/G76)*100))</f>
        <v>-0.5519176676354252</v>
      </c>
      <c r="K76" s="284"/>
      <c r="L76" s="285" t="s">
        <v>216</v>
      </c>
      <c r="M76" s="369"/>
      <c r="N76" s="370"/>
      <c r="O76" s="296">
        <v>44000</v>
      </c>
    </row>
    <row r="77" spans="1:15" s="297" customFormat="1" ht="7.5" customHeight="1">
      <c r="A77" s="278"/>
      <c r="B77" s="298"/>
      <c r="C77" s="299"/>
      <c r="D77" s="362"/>
      <c r="E77" s="291"/>
      <c r="F77" s="291"/>
      <c r="G77" s="291"/>
      <c r="H77" s="291"/>
      <c r="I77" s="292"/>
      <c r="J77" s="293"/>
      <c r="K77" s="284"/>
      <c r="L77" s="304"/>
      <c r="M77" s="305"/>
      <c r="N77" s="306"/>
      <c r="O77" s="296"/>
    </row>
    <row r="78" spans="1:15" s="297" customFormat="1" ht="19.5" customHeight="1">
      <c r="A78" s="298" t="s">
        <v>217</v>
      </c>
      <c r="B78" s="320"/>
      <c r="C78" s="299"/>
      <c r="D78" s="368"/>
      <c r="E78" s="291">
        <f>SUM(E79)</f>
        <v>28828946648.02</v>
      </c>
      <c r="F78" s="291">
        <f>IF(E$96&gt;0,(E78/E$96)*100,0)</f>
        <v>91.02999519285723</v>
      </c>
      <c r="G78" s="291">
        <f>SUM(G79)</f>
        <v>28828946648.02</v>
      </c>
      <c r="H78" s="291">
        <f>IF(G$96&gt;0,(G78/G$96)*100,0)</f>
        <v>90.51073485431927</v>
      </c>
      <c r="I78" s="292">
        <f>E78-G78</f>
        <v>0</v>
      </c>
      <c r="J78" s="293">
        <f>IF(G78=0,0,((I78/G78)*100))</f>
        <v>0</v>
      </c>
      <c r="K78" s="304" t="s">
        <v>137</v>
      </c>
      <c r="L78" s="304" t="s">
        <v>218</v>
      </c>
      <c r="M78" s="305"/>
      <c r="N78" s="370"/>
      <c r="O78" s="296">
        <v>44100</v>
      </c>
    </row>
    <row r="79" spans="1:15" s="297" customFormat="1" ht="25.5" customHeight="1">
      <c r="A79" s="278"/>
      <c r="B79" s="310" t="s">
        <v>219</v>
      </c>
      <c r="C79" s="310"/>
      <c r="D79" s="368"/>
      <c r="E79" s="311">
        <v>28828946648.02</v>
      </c>
      <c r="F79" s="291">
        <f>IF(E$96&gt;0,(E79/E$96)*100,0)</f>
        <v>91.02999519285723</v>
      </c>
      <c r="G79" s="311">
        <v>28828946648.02</v>
      </c>
      <c r="H79" s="291">
        <f>IF(G$96&gt;0,(G79/G$96)*100,0)</f>
        <v>90.51073485431927</v>
      </c>
      <c r="I79" s="292">
        <f>E79-G79</f>
        <v>0</v>
      </c>
      <c r="J79" s="293">
        <f>IF(G79=0,0,((I79/G79)*100))</f>
        <v>0</v>
      </c>
      <c r="K79" s="284"/>
      <c r="L79" s="312" t="s">
        <v>140</v>
      </c>
      <c r="M79" s="305" t="s">
        <v>219</v>
      </c>
      <c r="N79" s="370"/>
      <c r="O79" s="296">
        <v>44110</v>
      </c>
    </row>
    <row r="80" spans="1:15" s="297" customFormat="1" ht="12" customHeight="1">
      <c r="A80" s="278"/>
      <c r="B80" s="298"/>
      <c r="C80" s="299"/>
      <c r="D80" s="362"/>
      <c r="E80" s="291"/>
      <c r="F80" s="291"/>
      <c r="G80" s="291"/>
      <c r="H80" s="291"/>
      <c r="I80" s="292"/>
      <c r="J80" s="293"/>
      <c r="K80" s="284"/>
      <c r="L80" s="304"/>
      <c r="M80" s="305"/>
      <c r="N80" s="306"/>
      <c r="O80" s="296"/>
    </row>
    <row r="81" spans="1:15" s="297" customFormat="1" ht="19.5" customHeight="1">
      <c r="A81" s="298" t="s">
        <v>220</v>
      </c>
      <c r="B81" s="320"/>
      <c r="C81" s="363"/>
      <c r="D81" s="364"/>
      <c r="E81" s="291">
        <f>SUM(E82:E83)</f>
        <v>1193952939.02</v>
      </c>
      <c r="F81" s="291">
        <f>IF(E$96&gt;0,(E81/E$96)*100,0)</f>
        <v>3.7700139247700535</v>
      </c>
      <c r="G81" s="291">
        <f>SUM(G82:G83)</f>
        <v>1193952939.02</v>
      </c>
      <c r="H81" s="291">
        <f>IF(G$96&gt;0,(G81/G$96)*100,0)</f>
        <v>3.7485087197799674</v>
      </c>
      <c r="I81" s="292">
        <f>E81-G81</f>
        <v>0</v>
      </c>
      <c r="J81" s="293">
        <f>IF(G81=0,0,((I81/G81)*100))</f>
        <v>0</v>
      </c>
      <c r="K81" s="304" t="s">
        <v>154</v>
      </c>
      <c r="L81" s="304" t="s">
        <v>221</v>
      </c>
      <c r="M81" s="365"/>
      <c r="N81" s="366"/>
      <c r="O81" s="296">
        <v>44200</v>
      </c>
    </row>
    <row r="82" spans="1:15" s="297" customFormat="1" ht="25.5" customHeight="1">
      <c r="A82" s="278"/>
      <c r="B82" s="310" t="s">
        <v>222</v>
      </c>
      <c r="C82" s="310"/>
      <c r="D82" s="364"/>
      <c r="E82" s="311"/>
      <c r="F82" s="291">
        <f>IF(E$96&gt;0,(E82/E$96)*100,0)</f>
        <v>0</v>
      </c>
      <c r="G82" s="311"/>
      <c r="H82" s="291">
        <f>IF(G$96&gt;0,(G82/G$96)*100,0)</f>
        <v>0</v>
      </c>
      <c r="I82" s="292">
        <f>E82-G82</f>
        <v>0</v>
      </c>
      <c r="J82" s="293">
        <f>IF(G82=0,0,((I82/G82)*100))</f>
        <v>0</v>
      </c>
      <c r="K82" s="284"/>
      <c r="L82" s="312" t="s">
        <v>140</v>
      </c>
      <c r="M82" s="305" t="s">
        <v>222</v>
      </c>
      <c r="N82" s="366"/>
      <c r="O82" s="296">
        <v>44210</v>
      </c>
    </row>
    <row r="83" spans="1:15" s="297" customFormat="1" ht="25.5" customHeight="1">
      <c r="A83" s="278"/>
      <c r="B83" s="310" t="s">
        <v>223</v>
      </c>
      <c r="C83" s="310"/>
      <c r="D83" s="364"/>
      <c r="E83" s="311">
        <v>1193952939.02</v>
      </c>
      <c r="F83" s="291">
        <f>IF(E$96&gt;0,(E83/E$96)*100,0)</f>
        <v>3.7700139247700535</v>
      </c>
      <c r="G83" s="311">
        <v>1193952939.02</v>
      </c>
      <c r="H83" s="291">
        <f>IF(G$96&gt;0,(G83/G$96)*100,0)</f>
        <v>3.7485087197799674</v>
      </c>
      <c r="I83" s="292">
        <f>E83-G83</f>
        <v>0</v>
      </c>
      <c r="J83" s="293">
        <f>IF(G83=0,0,((I83/G83)*100))</f>
        <v>0</v>
      </c>
      <c r="K83" s="284"/>
      <c r="L83" s="312" t="s">
        <v>142</v>
      </c>
      <c r="M83" s="305" t="s">
        <v>223</v>
      </c>
      <c r="N83" s="366"/>
      <c r="O83" s="296">
        <v>44220</v>
      </c>
    </row>
    <row r="84" spans="1:15" s="297" customFormat="1" ht="12" customHeight="1">
      <c r="A84" s="278"/>
      <c r="B84" s="298"/>
      <c r="C84" s="299"/>
      <c r="D84" s="362"/>
      <c r="E84" s="291"/>
      <c r="F84" s="291"/>
      <c r="G84" s="291"/>
      <c r="H84" s="291"/>
      <c r="I84" s="292"/>
      <c r="J84" s="293"/>
      <c r="K84" s="284"/>
      <c r="L84" s="304"/>
      <c r="M84" s="305"/>
      <c r="N84" s="306"/>
      <c r="O84" s="296"/>
    </row>
    <row r="85" spans="1:15" s="297" customFormat="1" ht="19.5" customHeight="1">
      <c r="A85" s="298" t="s">
        <v>224</v>
      </c>
      <c r="B85" s="320"/>
      <c r="C85" s="363"/>
      <c r="D85" s="364"/>
      <c r="E85" s="291">
        <f>E86-E87</f>
        <v>1628174886.83</v>
      </c>
      <c r="F85" s="291">
        <f>IF(E$96&gt;0,(E85/E$96)*100,0)</f>
        <v>5.141108828249371</v>
      </c>
      <c r="G85" s="291">
        <f>G86-G87</f>
        <v>1803832242.83</v>
      </c>
      <c r="H85" s="291">
        <f>IF(G$96&gt;0,(G85/G$96)*100,0)</f>
        <v>5.663272538043683</v>
      </c>
      <c r="I85" s="292">
        <f>E85-G85</f>
        <v>-175657356</v>
      </c>
      <c r="J85" s="293">
        <f>IF(G85=0,0,((I85/G85)*100))</f>
        <v>-9.738009545966111</v>
      </c>
      <c r="K85" s="304" t="s">
        <v>163</v>
      </c>
      <c r="L85" s="304" t="s">
        <v>240</v>
      </c>
      <c r="M85" s="365"/>
      <c r="N85" s="366"/>
      <c r="O85" s="296">
        <v>44300</v>
      </c>
    </row>
    <row r="86" spans="1:15" s="297" customFormat="1" ht="25.5" customHeight="1">
      <c r="A86" s="298"/>
      <c r="B86" s="310" t="s">
        <v>225</v>
      </c>
      <c r="C86" s="310"/>
      <c r="D86" s="364"/>
      <c r="E86" s="311">
        <v>1628174886.83</v>
      </c>
      <c r="F86" s="291">
        <f>IF(E$96&gt;0,(E86/E$96)*100,0)</f>
        <v>5.141108828249371</v>
      </c>
      <c r="G86" s="311">
        <v>1803832242.83</v>
      </c>
      <c r="H86" s="291">
        <f>IF(G$96&gt;0,(G86/G$96)*100,0)</f>
        <v>5.663272538043683</v>
      </c>
      <c r="I86" s="292">
        <f>E86-G86</f>
        <v>-175657356</v>
      </c>
      <c r="J86" s="293">
        <f>IF(G86=0,0,((I86/G86)*100))</f>
        <v>-9.738009545966111</v>
      </c>
      <c r="K86" s="304"/>
      <c r="L86" s="312" t="s">
        <v>140</v>
      </c>
      <c r="M86" s="305" t="s">
        <v>225</v>
      </c>
      <c r="N86" s="366"/>
      <c r="O86" s="296">
        <v>44310</v>
      </c>
    </row>
    <row r="87" spans="1:15" s="297" customFormat="1" ht="25.5" customHeight="1">
      <c r="A87" s="298"/>
      <c r="B87" s="310" t="s">
        <v>226</v>
      </c>
      <c r="C87" s="310"/>
      <c r="D87" s="364"/>
      <c r="E87" s="311">
        <v>0</v>
      </c>
      <c r="F87" s="291">
        <f>IF(E$96&gt;0,(E87/E$96)*100,0)</f>
        <v>0</v>
      </c>
      <c r="G87" s="311"/>
      <c r="H87" s="291">
        <f>IF(G$96&gt;0,(G87/G$96)*100,0)</f>
        <v>0</v>
      </c>
      <c r="I87" s="292">
        <f>E87-G87</f>
        <v>0</v>
      </c>
      <c r="J87" s="293">
        <f>IF(G87=0,0,((I87/G87)*100))</f>
        <v>0</v>
      </c>
      <c r="K87" s="304"/>
      <c r="L87" s="312" t="s">
        <v>142</v>
      </c>
      <c r="M87" s="305" t="s">
        <v>226</v>
      </c>
      <c r="N87" s="366"/>
      <c r="O87" s="296">
        <v>44320</v>
      </c>
    </row>
    <row r="88" spans="1:15" s="297" customFormat="1" ht="12" customHeight="1">
      <c r="A88" s="278"/>
      <c r="B88" s="298"/>
      <c r="C88" s="299"/>
      <c r="D88" s="362"/>
      <c r="E88" s="291"/>
      <c r="F88" s="291"/>
      <c r="G88" s="291"/>
      <c r="H88" s="291"/>
      <c r="I88" s="292"/>
      <c r="J88" s="293"/>
      <c r="K88" s="284"/>
      <c r="L88" s="304"/>
      <c r="M88" s="305"/>
      <c r="N88" s="306"/>
      <c r="O88" s="296"/>
    </row>
    <row r="89" spans="1:15" s="297" customFormat="1" ht="13.5" customHeight="1">
      <c r="A89" s="298" t="s">
        <v>227</v>
      </c>
      <c r="B89" s="371"/>
      <c r="C89" s="363"/>
      <c r="D89" s="364"/>
      <c r="E89" s="291">
        <f>SUM(E91:E92)</f>
        <v>0</v>
      </c>
      <c r="F89" s="291">
        <f>IF(E$96&gt;0,(E89/E$96)*100,0)</f>
        <v>0</v>
      </c>
      <c r="G89" s="291">
        <f>SUM(G91:G92)</f>
        <v>0</v>
      </c>
      <c r="H89" s="291">
        <f>IF(G$96&gt;0,(G89/G$96)*100,0)</f>
        <v>0</v>
      </c>
      <c r="I89" s="292">
        <f>E89-G89</f>
        <v>0</v>
      </c>
      <c r="J89" s="293">
        <f>IF(G89=0,0,((I89/G89)*100))</f>
        <v>0</v>
      </c>
      <c r="K89" s="304"/>
      <c r="L89" s="304"/>
      <c r="M89" s="365"/>
      <c r="N89" s="366"/>
      <c r="O89" s="296"/>
    </row>
    <row r="90" spans="1:15" s="297" customFormat="1" ht="7.5" customHeight="1">
      <c r="A90" s="278"/>
      <c r="B90" s="298"/>
      <c r="C90" s="299"/>
      <c r="D90" s="362"/>
      <c r="E90" s="291"/>
      <c r="F90" s="291"/>
      <c r="G90" s="291"/>
      <c r="H90" s="291"/>
      <c r="I90" s="292"/>
      <c r="J90" s="293"/>
      <c r="K90" s="284"/>
      <c r="L90" s="304"/>
      <c r="M90" s="305"/>
      <c r="N90" s="306"/>
      <c r="O90" s="296"/>
    </row>
    <row r="91" spans="1:15" s="297" customFormat="1" ht="25.5" customHeight="1">
      <c r="A91" s="298"/>
      <c r="B91" s="310" t="s">
        <v>228</v>
      </c>
      <c r="C91" s="310"/>
      <c r="D91" s="364"/>
      <c r="E91" s="311">
        <v>0</v>
      </c>
      <c r="F91" s="291">
        <f>IF(E$96&gt;0,(E91/E$96)*100,0)</f>
        <v>0</v>
      </c>
      <c r="G91" s="311"/>
      <c r="H91" s="291">
        <f>IF(G$96&gt;0,(G91/G$96)*100,0)</f>
        <v>0</v>
      </c>
      <c r="I91" s="292">
        <f>E91-G91</f>
        <v>0</v>
      </c>
      <c r="J91" s="293">
        <f>IF(G91=0,0,((I91/G91)*100))</f>
        <v>0</v>
      </c>
      <c r="K91" s="372"/>
      <c r="L91" s="373"/>
      <c r="M91" s="365"/>
      <c r="N91" s="366"/>
      <c r="O91" s="296"/>
    </row>
    <row r="92" spans="1:15" s="297" customFormat="1" ht="25.5" customHeight="1">
      <c r="A92" s="298"/>
      <c r="B92" s="310" t="s">
        <v>229</v>
      </c>
      <c r="C92" s="310"/>
      <c r="D92" s="364"/>
      <c r="E92" s="311">
        <v>0</v>
      </c>
      <c r="F92" s="291">
        <f>IF(E$96&gt;0,(E92/E$96)*100,0)</f>
        <v>0</v>
      </c>
      <c r="G92" s="311"/>
      <c r="H92" s="291">
        <f>IF(G$96&gt;0,(G92/G$96)*100,0)</f>
        <v>0</v>
      </c>
      <c r="I92" s="292">
        <f>E92-G92</f>
        <v>0</v>
      </c>
      <c r="J92" s="293">
        <f>IF(G92=0,0,((I92/G92)*100))</f>
        <v>0</v>
      </c>
      <c r="K92" s="372"/>
      <c r="L92" s="373"/>
      <c r="M92" s="365"/>
      <c r="N92" s="366"/>
      <c r="O92" s="296"/>
    </row>
    <row r="93" spans="1:15" s="297" customFormat="1" ht="21" customHeight="1">
      <c r="A93" s="298"/>
      <c r="B93" s="299"/>
      <c r="C93" s="315"/>
      <c r="D93" s="364"/>
      <c r="E93" s="311"/>
      <c r="F93" s="291"/>
      <c r="G93" s="311"/>
      <c r="H93" s="291"/>
      <c r="I93" s="292"/>
      <c r="J93" s="293"/>
      <c r="K93" s="372"/>
      <c r="L93" s="373"/>
      <c r="M93" s="365"/>
      <c r="N93" s="366"/>
      <c r="O93" s="296"/>
    </row>
    <row r="94" spans="1:15" s="297" customFormat="1" ht="21" customHeight="1">
      <c r="A94" s="298"/>
      <c r="B94" s="299"/>
      <c r="C94" s="315"/>
      <c r="D94" s="364"/>
      <c r="E94" s="311"/>
      <c r="F94" s="291"/>
      <c r="G94" s="311"/>
      <c r="H94" s="291"/>
      <c r="I94" s="292"/>
      <c r="J94" s="293"/>
      <c r="K94" s="372"/>
      <c r="L94" s="373"/>
      <c r="M94" s="365"/>
      <c r="N94" s="366"/>
      <c r="O94" s="296"/>
    </row>
    <row r="95" spans="1:15" s="297" customFormat="1" ht="18.75" customHeight="1">
      <c r="A95" s="298"/>
      <c r="B95" s="299"/>
      <c r="C95" s="315"/>
      <c r="D95" s="364"/>
      <c r="E95" s="311"/>
      <c r="F95" s="291"/>
      <c r="G95" s="311"/>
      <c r="H95" s="291"/>
      <c r="I95" s="292"/>
      <c r="J95" s="293"/>
      <c r="K95" s="372"/>
      <c r="L95" s="373"/>
      <c r="M95" s="365"/>
      <c r="N95" s="366"/>
      <c r="O95" s="296"/>
    </row>
    <row r="96" spans="1:15" s="297" customFormat="1" ht="21" customHeight="1" thickBot="1">
      <c r="A96" s="374"/>
      <c r="B96" s="375" t="s">
        <v>200</v>
      </c>
      <c r="C96" s="376"/>
      <c r="D96" s="377"/>
      <c r="E96" s="327">
        <f>E63+E76</f>
        <v>31669722256.870003</v>
      </c>
      <c r="F96" s="327">
        <f>IF(E$96&gt;0,(E96/E$96)*100,0)</f>
        <v>100</v>
      </c>
      <c r="G96" s="327">
        <f>G63+G76</f>
        <v>31851411541.870003</v>
      </c>
      <c r="H96" s="327">
        <f>IF(G$96&gt;0,(G96/G$96)*100,0)</f>
        <v>100</v>
      </c>
      <c r="I96" s="328">
        <f>E96-G96</f>
        <v>-181689285</v>
      </c>
      <c r="J96" s="329">
        <f>IF(G96=0,0,((I96/G96)*100))</f>
        <v>-0.5704277336693914</v>
      </c>
      <c r="K96" s="330"/>
      <c r="L96" s="285" t="s">
        <v>201</v>
      </c>
      <c r="M96" s="294"/>
      <c r="N96" s="295"/>
      <c r="O96" s="296">
        <v>45000</v>
      </c>
    </row>
    <row r="97" spans="1:15" s="384" customFormat="1" ht="16.5">
      <c r="A97" s="378"/>
      <c r="B97" s="379"/>
      <c r="C97" s="380"/>
      <c r="D97" s="380"/>
      <c r="E97" s="381"/>
      <c r="F97" s="381"/>
      <c r="G97" s="382"/>
      <c r="H97" s="381"/>
      <c r="I97" s="383"/>
      <c r="K97" s="385"/>
      <c r="L97" s="386"/>
      <c r="M97" s="387"/>
      <c r="N97" s="387"/>
      <c r="O97" s="388"/>
    </row>
  </sheetData>
  <mergeCells count="47"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  <mergeCell ref="B82:C82"/>
    <mergeCell ref="B79:C79"/>
    <mergeCell ref="B67:C67"/>
    <mergeCell ref="B68:C68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20:C20"/>
    <mergeCell ref="B21:C21"/>
    <mergeCell ref="B14:C14"/>
    <mergeCell ref="B15:C15"/>
    <mergeCell ref="B11:C11"/>
    <mergeCell ref="B12:C12"/>
    <mergeCell ref="B13:C13"/>
    <mergeCell ref="B16:C1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83:C83"/>
    <mergeCell ref="B87:C87"/>
    <mergeCell ref="B91:C91"/>
    <mergeCell ref="B92:C92"/>
    <mergeCell ref="B86:C86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2005-08-26T10:08:03Z</dcterms:modified>
  <cp:category/>
  <cp:version/>
  <cp:contentType/>
  <cp:contentStatus/>
</cp:coreProperties>
</file>