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<sst xmlns="http://schemas.openxmlformats.org/spreadsheetml/2006/main" count="162" uniqueCount="138">
  <si>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</si>
  <si>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</si>
  <si>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</si>
  <si>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</si>
  <si>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</si>
  <si>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</si>
  <si>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</si>
  <si>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</si>
  <si>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</si>
  <si>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</si>
  <si>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</si>
  <si>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</si>
  <si>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</si>
  <si>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</si>
  <si>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</si>
  <si>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</si>
  <si>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</si>
  <si>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</si>
  <si>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</si>
  <si>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 xml:space="preserve">  人才培育</t>
  </si>
  <si>
    <t xml:space="preserve">  協助藝術人才進軍國際藝壇</t>
  </si>
  <si>
    <t xml:space="preserve">  促進兩岸文化交流</t>
  </si>
  <si>
    <t xml:space="preserve">  推動國際文化交流</t>
  </si>
  <si>
    <t xml:space="preserve">  推動國內藝文活動</t>
  </si>
  <si>
    <t xml:space="preserve">  推廣與出版文化藝術資訊</t>
  </si>
  <si>
    <t>期初累積賸餘（短絀－）</t>
  </si>
  <si>
    <t>期末累積賸餘（短絀－）</t>
  </si>
  <si>
    <t>文化建設基金</t>
  </si>
  <si>
    <t xml:space="preserve"> 基金來源、用途及餘絀決算表</t>
  </si>
  <si>
    <t>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</si>
  <si>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</si>
  <si>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</si>
  <si>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</si>
  <si>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 xml:space="preserve">  解繳國庫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</si>
  <si>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</si>
  <si>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</si>
  <si>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</si>
  <si>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</si>
  <si>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</si>
  <si>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</si>
  <si>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</si>
  <si>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</si>
  <si>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</si>
  <si>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</si>
  <si>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</si>
  <si>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</si>
  <si>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</si>
  <si>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</si>
  <si>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</si>
  <si>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</si>
  <si>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</si>
  <si>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</si>
  <si>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</si>
  <si>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</si>
  <si>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</si>
  <si>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</si>
  <si>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</si>
  <si>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</si>
  <si>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</si>
  <si>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</si>
  <si>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</si>
  <si>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</si>
  <si>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</si>
  <si>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</si>
  <si>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</si>
  <si>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</si>
  <si>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</si>
  <si>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</si>
  <si>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</si>
  <si>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</si>
  <si>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</si>
  <si>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</si>
  <si>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</si>
  <si>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</si>
  <si>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</si>
  <si>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</si>
  <si>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</si>
  <si>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</si>
  <si>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</si>
  <si>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</si>
  <si>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</si>
  <si>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</si>
  <si>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文化建設基金現金流量決算表</t>
  </si>
  <si>
    <t>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</si>
  <si>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</si>
  <si>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</si>
  <si>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</si>
  <si>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</si>
  <si>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</si>
  <si>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</si>
  <si>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</si>
  <si>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</si>
  <si>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</si>
  <si>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</si>
  <si>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</si>
  <si>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</si>
  <si>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</si>
  <si>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</si>
  <si>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</si>
  <si>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</si>
  <si>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</si>
  <si>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</si>
  <si>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</si>
  <si>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</si>
  <si>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</si>
  <si>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</si>
  <si>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</si>
  <si>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</si>
  <si>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</si>
  <si>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</si>
  <si>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</si>
  <si>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</si>
  <si>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</si>
  <si>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</si>
  <si>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</si>
  <si>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</si>
  <si>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</si>
  <si>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</si>
  <si>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</si>
  <si>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</si>
  <si>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</si>
  <si>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</si>
  <si>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</si>
  <si>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</si>
  <si>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</si>
  <si>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</si>
  <si>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文化建設</t>
  </si>
  <si>
    <t>基金平衡表</t>
  </si>
  <si>
    <t>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</si>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</sst>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0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 wrapText="1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left" vertical="center"/>
      <protection/>
    </xf>
    <xf numFmtId="0" fontId="19" fillId="0" borderId="12" xfId="20" applyFont="1" applyBorder="1" applyAlignment="1" applyProtection="1">
      <alignment vertical="center"/>
      <protection/>
    </xf>
    <xf numFmtId="0" fontId="17" fillId="0" borderId="12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>
      <alignment horizontal="left"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>
      <alignment horizontal="center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27" fontId="12" fillId="0" borderId="8" xfId="20" applyNumberFormat="1" applyFont="1" applyBorder="1" applyAlignment="1" applyProtection="1">
      <alignment horizontal="right" vertical="center"/>
      <protection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2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7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0" fontId="7" fillId="0" borderId="11" xfId="23" applyFont="1" applyBorder="1" applyAlignment="1" applyProtection="1">
      <alignment horizontal="justify"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40" fillId="0" borderId="10" xfId="21" applyFont="1" applyBorder="1" applyAlignment="1" applyProtection="1">
      <alignment vertical="center"/>
      <protection/>
    </xf>
    <xf numFmtId="187" fontId="19" fillId="0" borderId="4" xfId="21" applyNumberFormat="1" applyFont="1" applyBorder="1" applyAlignment="1" applyProtection="1">
      <alignment horizontal="centerContinuous"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8" fontId="19" fillId="0" borderId="4" xfId="21" applyNumberFormat="1" applyFont="1" applyBorder="1" applyAlignment="1" applyProtection="1">
      <alignment horizontal="centerContinuous" vertical="center"/>
      <protection/>
    </xf>
    <xf numFmtId="0" fontId="19" fillId="0" borderId="4" xfId="21" applyFont="1" applyBorder="1" applyAlignment="1" applyProtection="1">
      <alignment horizontal="centerContinuous"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187" fontId="19" fillId="0" borderId="13" xfId="21" applyNumberFormat="1" applyFont="1" applyBorder="1" applyAlignment="1" applyProtection="1" quotePrefix="1">
      <alignment horizontal="center" vertical="center"/>
      <protection/>
    </xf>
    <xf numFmtId="187" fontId="19" fillId="0" borderId="13" xfId="21" applyNumberFormat="1" applyFont="1" applyBorder="1" applyAlignment="1" applyProtection="1">
      <alignment horizontal="center" vertical="center"/>
      <protection/>
    </xf>
    <xf numFmtId="0" fontId="19" fillId="0" borderId="12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1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3" fillId="0" borderId="5" xfId="22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0" fontId="27" fillId="0" borderId="5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27" fillId="0" borderId="0" xfId="22" applyFont="1" applyBorder="1" applyAlignment="1" applyProtection="1" quotePrefix="1">
      <alignment horizontal="distributed" vertical="center"/>
      <protection/>
    </xf>
    <xf numFmtId="0" fontId="27" fillId="0" borderId="5" xfId="22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7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2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9" fillId="0" borderId="11" xfId="23" applyFont="1" applyBorder="1" applyAlignment="1" applyProtection="1" quotePrefix="1">
      <alignment horizontal="justify" vertical="center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16" fillId="0" borderId="4" xfId="19" applyFont="1" applyBorder="1" applyAlignment="1" applyProtection="1" quotePrefix="1">
      <alignment horizontal="center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>
      <alignment horizont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13" fillId="0" borderId="0" xfId="20" applyFont="1" applyAlignment="1" applyProtection="1">
      <alignment horizontal="left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9" fillId="0" borderId="12" xfId="21" applyFont="1" applyBorder="1" applyAlignment="1" applyProtection="1" quotePrefix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52"/>
  <sheetViews>
    <sheetView tabSelected="1" zoomScale="75" zoomScaleNormal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65" customWidth="1"/>
    <col min="2" max="2" width="2.875" style="65" customWidth="1"/>
    <col min="3" max="3" width="16.875" style="70" customWidth="1"/>
    <col min="4" max="4" width="3.625" style="71" customWidth="1"/>
    <col min="5" max="5" width="23.625" style="68" customWidth="1"/>
    <col min="6" max="6" width="11.625" style="68" customWidth="1"/>
    <col min="7" max="7" width="23.625" style="68" customWidth="1"/>
    <col min="8" max="8" width="11.625" style="69" customWidth="1"/>
    <col min="9" max="10" width="23.625" style="68" customWidth="1"/>
    <col min="11" max="11" width="12.625" style="68" customWidth="1"/>
    <col min="12" max="12" width="25.625" style="68" customWidth="1"/>
    <col min="13" max="13" width="12.625" style="68" customWidth="1"/>
    <col min="14" max="16384" width="8.75390625" style="68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50" t="s">
        <v>27</v>
      </c>
      <c r="B2" s="250"/>
      <c r="C2" s="250"/>
      <c r="D2" s="250"/>
      <c r="E2" s="250"/>
      <c r="F2" s="250"/>
      <c r="G2" s="250"/>
      <c r="H2" s="250"/>
      <c r="I2" s="7" t="s">
        <v>28</v>
      </c>
    </row>
    <row r="3" spans="1:11" s="10" customFormat="1" ht="18" customHeight="1">
      <c r="A3" s="9"/>
      <c r="B3" s="9"/>
      <c r="C3" s="9"/>
      <c r="D3" s="9"/>
      <c r="G3" s="11"/>
      <c r="H3" s="12" t="s">
        <v>29</v>
      </c>
      <c r="I3" s="13" t="s">
        <v>30</v>
      </c>
      <c r="K3" s="14"/>
    </row>
    <row r="4" spans="3:13" s="15" customFormat="1" ht="15.75" customHeight="1" thickBot="1">
      <c r="C4" s="16"/>
      <c r="D4" s="17"/>
      <c r="F4" s="18"/>
      <c r="G4" s="19"/>
      <c r="H4" s="20" t="s">
        <v>0</v>
      </c>
      <c r="I4" s="21" t="s">
        <v>31</v>
      </c>
      <c r="J4" s="18"/>
      <c r="M4" s="22" t="s">
        <v>1</v>
      </c>
    </row>
    <row r="5" spans="1:13" s="15" customFormat="1" ht="33" customHeight="1">
      <c r="A5" s="251" t="s">
        <v>2</v>
      </c>
      <c r="B5" s="251"/>
      <c r="C5" s="251"/>
      <c r="D5" s="240"/>
      <c r="E5" s="23" t="s">
        <v>3</v>
      </c>
      <c r="F5" s="24" t="s">
        <v>4</v>
      </c>
      <c r="G5" s="23" t="s">
        <v>5</v>
      </c>
      <c r="H5" s="25" t="s">
        <v>4</v>
      </c>
      <c r="I5" s="23" t="s">
        <v>6</v>
      </c>
      <c r="J5" s="23" t="s">
        <v>7</v>
      </c>
      <c r="K5" s="24" t="s">
        <v>4</v>
      </c>
      <c r="L5" s="26" t="s">
        <v>8</v>
      </c>
      <c r="M5" s="27" t="s">
        <v>4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248" t="s">
        <v>32</v>
      </c>
      <c r="B7" s="248"/>
      <c r="C7" s="248"/>
      <c r="D7" s="249"/>
      <c r="E7" s="36">
        <f aca="true" t="shared" si="0" ref="E7:L7">SUM(E8:E14)</f>
        <v>27938000</v>
      </c>
      <c r="F7" s="36">
        <f t="shared" si="0"/>
        <v>100.00000000000001</v>
      </c>
      <c r="G7" s="36">
        <f t="shared" si="0"/>
        <v>19275768</v>
      </c>
      <c r="H7" s="37">
        <f t="shared" si="0"/>
        <v>100</v>
      </c>
      <c r="I7" s="38">
        <f t="shared" si="0"/>
        <v>0</v>
      </c>
      <c r="J7" s="36">
        <f t="shared" si="0"/>
        <v>19275768</v>
      </c>
      <c r="K7" s="36">
        <f t="shared" si="0"/>
        <v>100</v>
      </c>
      <c r="L7" s="38">
        <f t="shared" si="0"/>
        <v>-8662232</v>
      </c>
      <c r="M7" s="39">
        <f aca="true" t="shared" si="1" ref="M7:M44">IF(E7=0,0,(L7/E7)*100)</f>
        <v>-31.005197222421078</v>
      </c>
    </row>
    <row r="8" spans="1:13" s="2" customFormat="1" ht="16.5" customHeight="1">
      <c r="A8" s="248" t="s">
        <v>9</v>
      </c>
      <c r="B8" s="248"/>
      <c r="C8" s="248"/>
      <c r="D8" s="249"/>
      <c r="E8" s="40"/>
      <c r="F8" s="36">
        <f aca="true" t="shared" si="2" ref="F8:F44">IF(E$7=0,0,E8/E$7*100)</f>
        <v>0</v>
      </c>
      <c r="G8" s="40"/>
      <c r="H8" s="41">
        <f aca="true" t="shared" si="3" ref="H8:H44">IF(G$7=0,0,G8/G$7*100)</f>
        <v>0</v>
      </c>
      <c r="I8" s="42"/>
      <c r="J8" s="36">
        <f aca="true" t="shared" si="4" ref="J8:J14">G8+I8</f>
        <v>0</v>
      </c>
      <c r="K8" s="36">
        <f aca="true" t="shared" si="5" ref="K8:K14">IF(J$7=0,0,J8/J$7*100)</f>
        <v>0</v>
      </c>
      <c r="L8" s="38">
        <f aca="true" t="shared" si="6" ref="L8:L14">J8-E8</f>
        <v>0</v>
      </c>
      <c r="M8" s="39">
        <f t="shared" si="1"/>
        <v>0</v>
      </c>
    </row>
    <row r="9" spans="1:13" s="2" customFormat="1" ht="16.5" customHeight="1">
      <c r="A9" s="248" t="s">
        <v>10</v>
      </c>
      <c r="B9" s="248"/>
      <c r="C9" s="248"/>
      <c r="D9" s="249"/>
      <c r="E9" s="40"/>
      <c r="F9" s="36">
        <f t="shared" si="2"/>
        <v>0</v>
      </c>
      <c r="G9" s="40"/>
      <c r="H9" s="41">
        <f t="shared" si="3"/>
        <v>0</v>
      </c>
      <c r="I9" s="42"/>
      <c r="J9" s="36">
        <f t="shared" si="4"/>
        <v>0</v>
      </c>
      <c r="K9" s="36">
        <f t="shared" si="5"/>
        <v>0</v>
      </c>
      <c r="L9" s="38">
        <f t="shared" si="6"/>
        <v>0</v>
      </c>
      <c r="M9" s="39">
        <f t="shared" si="1"/>
        <v>0</v>
      </c>
    </row>
    <row r="10" spans="1:13" s="2" customFormat="1" ht="16.5" customHeight="1">
      <c r="A10" s="248" t="s">
        <v>11</v>
      </c>
      <c r="B10" s="248"/>
      <c r="C10" s="248"/>
      <c r="D10" s="249"/>
      <c r="E10" s="40"/>
      <c r="F10" s="36">
        <f t="shared" si="2"/>
        <v>0</v>
      </c>
      <c r="G10" s="40"/>
      <c r="H10" s="41">
        <f t="shared" si="3"/>
        <v>0</v>
      </c>
      <c r="I10" s="42"/>
      <c r="J10" s="36">
        <f t="shared" si="4"/>
        <v>0</v>
      </c>
      <c r="K10" s="36">
        <f t="shared" si="5"/>
        <v>0</v>
      </c>
      <c r="L10" s="38">
        <f t="shared" si="6"/>
        <v>0</v>
      </c>
      <c r="M10" s="39">
        <f t="shared" si="1"/>
        <v>0</v>
      </c>
    </row>
    <row r="11" spans="1:13" s="2" customFormat="1" ht="16.5" customHeight="1">
      <c r="A11" s="248" t="s">
        <v>12</v>
      </c>
      <c r="B11" s="248"/>
      <c r="C11" s="248"/>
      <c r="D11" s="249"/>
      <c r="E11" s="40"/>
      <c r="F11" s="36">
        <f t="shared" si="2"/>
        <v>0</v>
      </c>
      <c r="G11" s="40"/>
      <c r="H11" s="41">
        <f t="shared" si="3"/>
        <v>0</v>
      </c>
      <c r="I11" s="42"/>
      <c r="J11" s="36">
        <f t="shared" si="4"/>
        <v>0</v>
      </c>
      <c r="K11" s="36">
        <f t="shared" si="5"/>
        <v>0</v>
      </c>
      <c r="L11" s="38">
        <f t="shared" si="6"/>
        <v>0</v>
      </c>
      <c r="M11" s="39">
        <f t="shared" si="1"/>
        <v>0</v>
      </c>
    </row>
    <row r="12" spans="1:13" s="2" customFormat="1" ht="16.5" customHeight="1">
      <c r="A12" s="248" t="s">
        <v>13</v>
      </c>
      <c r="B12" s="248"/>
      <c r="C12" s="248"/>
      <c r="D12" s="249"/>
      <c r="E12" s="40">
        <v>21938000</v>
      </c>
      <c r="F12" s="36">
        <f t="shared" si="2"/>
        <v>78.52387429307754</v>
      </c>
      <c r="G12" s="40">
        <v>17231748</v>
      </c>
      <c r="H12" s="41">
        <f t="shared" si="3"/>
        <v>89.39590889452498</v>
      </c>
      <c r="I12" s="42"/>
      <c r="J12" s="36">
        <f t="shared" si="4"/>
        <v>17231748</v>
      </c>
      <c r="K12" s="36">
        <f t="shared" si="5"/>
        <v>89.39590889452498</v>
      </c>
      <c r="L12" s="38">
        <f t="shared" si="6"/>
        <v>-4706252</v>
      </c>
      <c r="M12" s="39">
        <f t="shared" si="1"/>
        <v>-21.452511623666698</v>
      </c>
    </row>
    <row r="13" spans="1:13" s="2" customFormat="1" ht="16.5" customHeight="1">
      <c r="A13" s="248" t="s">
        <v>14</v>
      </c>
      <c r="B13" s="248"/>
      <c r="C13" s="248"/>
      <c r="D13" s="249"/>
      <c r="E13" s="40"/>
      <c r="F13" s="36">
        <f t="shared" si="2"/>
        <v>0</v>
      </c>
      <c r="G13" s="40"/>
      <c r="H13" s="41">
        <f t="shared" si="3"/>
        <v>0</v>
      </c>
      <c r="I13" s="42"/>
      <c r="J13" s="36">
        <f t="shared" si="4"/>
        <v>0</v>
      </c>
      <c r="K13" s="36">
        <f t="shared" si="5"/>
        <v>0</v>
      </c>
      <c r="L13" s="38">
        <f t="shared" si="6"/>
        <v>0</v>
      </c>
      <c r="M13" s="39">
        <f t="shared" si="1"/>
        <v>0</v>
      </c>
    </row>
    <row r="14" spans="1:13" s="2" customFormat="1" ht="16.5" customHeight="1">
      <c r="A14" s="248" t="s">
        <v>15</v>
      </c>
      <c r="B14" s="248"/>
      <c r="C14" s="248"/>
      <c r="D14" s="249"/>
      <c r="E14" s="40">
        <v>6000000</v>
      </c>
      <c r="F14" s="36">
        <f t="shared" si="2"/>
        <v>21.47612570692247</v>
      </c>
      <c r="G14" s="40">
        <v>2044020</v>
      </c>
      <c r="H14" s="41">
        <f t="shared" si="3"/>
        <v>10.60409110547502</v>
      </c>
      <c r="I14" s="42"/>
      <c r="J14" s="36">
        <f t="shared" si="4"/>
        <v>2044020</v>
      </c>
      <c r="K14" s="36">
        <f t="shared" si="5"/>
        <v>10.60409110547502</v>
      </c>
      <c r="L14" s="38">
        <f t="shared" si="6"/>
        <v>-3955980</v>
      </c>
      <c r="M14" s="39">
        <f t="shared" si="1"/>
        <v>-65.93299999999999</v>
      </c>
    </row>
    <row r="15" spans="1:13" s="2" customFormat="1" ht="16.5" customHeight="1">
      <c r="A15" s="248" t="s">
        <v>16</v>
      </c>
      <c r="B15" s="248"/>
      <c r="C15" s="248"/>
      <c r="D15" s="249"/>
      <c r="E15" s="36">
        <f>SUM(E16:E44)</f>
        <v>50761000</v>
      </c>
      <c r="F15" s="36">
        <f t="shared" si="2"/>
        <v>181.6916028348486</v>
      </c>
      <c r="G15" s="36">
        <f>SUM(G16:G44)</f>
        <v>19763745</v>
      </c>
      <c r="H15" s="41">
        <f t="shared" si="3"/>
        <v>102.53155671929647</v>
      </c>
      <c r="I15" s="38">
        <f>SUM(I16:I44)</f>
        <v>0</v>
      </c>
      <c r="J15" s="36">
        <f>SUM(J16:J44)</f>
        <v>19763745</v>
      </c>
      <c r="K15" s="36">
        <f>SUM(K16:K44)</f>
        <v>102.53155671929647</v>
      </c>
      <c r="L15" s="38">
        <f>SUM(L16:L44)</f>
        <v>-30997255</v>
      </c>
      <c r="M15" s="39">
        <f t="shared" si="1"/>
        <v>-61.06509919032328</v>
      </c>
    </row>
    <row r="16" spans="1:13" s="2" customFormat="1" ht="16.5" customHeight="1">
      <c r="A16" s="248" t="s">
        <v>17</v>
      </c>
      <c r="B16" s="248"/>
      <c r="C16" s="248"/>
      <c r="D16" s="249"/>
      <c r="E16" s="40">
        <v>9571000</v>
      </c>
      <c r="F16" s="36">
        <f t="shared" si="2"/>
        <v>34.257999856825826</v>
      </c>
      <c r="G16" s="40">
        <v>6489758</v>
      </c>
      <c r="H16" s="41">
        <f t="shared" si="3"/>
        <v>33.66796072664913</v>
      </c>
      <c r="I16" s="42"/>
      <c r="J16" s="36">
        <f aca="true" t="shared" si="7" ref="J16:J44">G16+I16</f>
        <v>6489758</v>
      </c>
      <c r="K16" s="36">
        <f aca="true" t="shared" si="8" ref="K16:K44">IF(J$7=0,0,J16/J$7*100)</f>
        <v>33.66796072664913</v>
      </c>
      <c r="L16" s="38">
        <f aca="true" t="shared" si="9" ref="L16:L44">J16-E16</f>
        <v>-3081242</v>
      </c>
      <c r="M16" s="39">
        <f t="shared" si="1"/>
        <v>-32.193522098004394</v>
      </c>
    </row>
    <row r="17" spans="1:13" s="2" customFormat="1" ht="16.5" customHeight="1">
      <c r="A17" s="248" t="s">
        <v>18</v>
      </c>
      <c r="B17" s="248"/>
      <c r="C17" s="248"/>
      <c r="D17" s="249"/>
      <c r="E17" s="40">
        <v>100000</v>
      </c>
      <c r="F17" s="36">
        <f t="shared" si="2"/>
        <v>0.35793542844870785</v>
      </c>
      <c r="G17" s="40">
        <v>93975</v>
      </c>
      <c r="H17" s="41">
        <f t="shared" si="3"/>
        <v>0.48752921284381506</v>
      </c>
      <c r="I17" s="42"/>
      <c r="J17" s="36">
        <f t="shared" si="7"/>
        <v>93975</v>
      </c>
      <c r="K17" s="36">
        <f t="shared" si="8"/>
        <v>0.48752921284381506</v>
      </c>
      <c r="L17" s="38">
        <f t="shared" si="9"/>
        <v>-6025</v>
      </c>
      <c r="M17" s="39">
        <f t="shared" si="1"/>
        <v>-6.0249999999999995</v>
      </c>
    </row>
    <row r="18" spans="1:13" s="2" customFormat="1" ht="16.5" customHeight="1">
      <c r="A18" s="245" t="s">
        <v>33</v>
      </c>
      <c r="B18" s="246"/>
      <c r="C18" s="246"/>
      <c r="D18" s="247"/>
      <c r="E18" s="40"/>
      <c r="F18" s="36">
        <f t="shared" si="2"/>
        <v>0</v>
      </c>
      <c r="G18" s="40"/>
      <c r="H18" s="41">
        <f t="shared" si="3"/>
        <v>0</v>
      </c>
      <c r="I18" s="42"/>
      <c r="J18" s="36">
        <f t="shared" si="7"/>
        <v>0</v>
      </c>
      <c r="K18" s="36">
        <f t="shared" si="8"/>
        <v>0</v>
      </c>
      <c r="L18" s="38">
        <f t="shared" si="9"/>
        <v>0</v>
      </c>
      <c r="M18" s="39">
        <f t="shared" si="1"/>
        <v>0</v>
      </c>
    </row>
    <row r="19" spans="1:13" s="2" customFormat="1" ht="16.5" customHeight="1">
      <c r="A19" s="248" t="s">
        <v>19</v>
      </c>
      <c r="B19" s="248"/>
      <c r="C19" s="248"/>
      <c r="D19" s="249"/>
      <c r="E19" s="40">
        <v>8670000</v>
      </c>
      <c r="F19" s="36">
        <f t="shared" si="2"/>
        <v>31.03300164650297</v>
      </c>
      <c r="G19" s="40">
        <v>2310833</v>
      </c>
      <c r="H19" s="41">
        <f t="shared" si="3"/>
        <v>11.988279792535375</v>
      </c>
      <c r="I19" s="42"/>
      <c r="J19" s="36">
        <f t="shared" si="7"/>
        <v>2310833</v>
      </c>
      <c r="K19" s="36">
        <f t="shared" si="8"/>
        <v>11.988279792535375</v>
      </c>
      <c r="L19" s="38">
        <f t="shared" si="9"/>
        <v>-6359167</v>
      </c>
      <c r="M19" s="39">
        <f t="shared" si="1"/>
        <v>-73.34679354094578</v>
      </c>
    </row>
    <row r="20" spans="1:13" s="2" customFormat="1" ht="16.5" customHeight="1">
      <c r="A20" s="248" t="s">
        <v>20</v>
      </c>
      <c r="B20" s="248"/>
      <c r="C20" s="248"/>
      <c r="D20" s="249"/>
      <c r="E20" s="40">
        <v>9510000</v>
      </c>
      <c r="F20" s="36">
        <f t="shared" si="2"/>
        <v>34.039659245472116</v>
      </c>
      <c r="G20" s="40">
        <v>3817148</v>
      </c>
      <c r="H20" s="41">
        <f t="shared" si="3"/>
        <v>19.802832239939804</v>
      </c>
      <c r="I20" s="42"/>
      <c r="J20" s="36">
        <f t="shared" si="7"/>
        <v>3817148</v>
      </c>
      <c r="K20" s="36">
        <f t="shared" si="8"/>
        <v>19.802832239939804</v>
      </c>
      <c r="L20" s="38">
        <f t="shared" si="9"/>
        <v>-5692852</v>
      </c>
      <c r="M20" s="39">
        <f t="shared" si="1"/>
        <v>-59.861745531019984</v>
      </c>
    </row>
    <row r="21" spans="1:13" s="2" customFormat="1" ht="16.5" customHeight="1">
      <c r="A21" s="248" t="s">
        <v>21</v>
      </c>
      <c r="B21" s="248"/>
      <c r="C21" s="248"/>
      <c r="D21" s="249"/>
      <c r="E21" s="40">
        <v>6630000</v>
      </c>
      <c r="F21" s="36">
        <f t="shared" si="2"/>
        <v>23.73111890614933</v>
      </c>
      <c r="G21" s="40"/>
      <c r="H21" s="41">
        <f t="shared" si="3"/>
        <v>0</v>
      </c>
      <c r="I21" s="42"/>
      <c r="J21" s="36">
        <f t="shared" si="7"/>
        <v>0</v>
      </c>
      <c r="K21" s="36">
        <f t="shared" si="8"/>
        <v>0</v>
      </c>
      <c r="L21" s="38">
        <f t="shared" si="9"/>
        <v>-6630000</v>
      </c>
      <c r="M21" s="39">
        <f t="shared" si="1"/>
        <v>-100</v>
      </c>
    </row>
    <row r="22" spans="1:13" s="2" customFormat="1" ht="16.5" customHeight="1">
      <c r="A22" s="248" t="s">
        <v>22</v>
      </c>
      <c r="B22" s="248"/>
      <c r="C22" s="248"/>
      <c r="D22" s="249"/>
      <c r="E22" s="40">
        <v>7400000</v>
      </c>
      <c r="F22" s="36">
        <f t="shared" si="2"/>
        <v>26.487221705204384</v>
      </c>
      <c r="G22" s="40">
        <v>766701</v>
      </c>
      <c r="H22" s="41">
        <f t="shared" si="3"/>
        <v>3.9775380156059152</v>
      </c>
      <c r="I22" s="42"/>
      <c r="J22" s="36">
        <f t="shared" si="7"/>
        <v>766701</v>
      </c>
      <c r="K22" s="36">
        <f t="shared" si="8"/>
        <v>3.9775380156059152</v>
      </c>
      <c r="L22" s="38">
        <f t="shared" si="9"/>
        <v>-6633299</v>
      </c>
      <c r="M22" s="39">
        <f t="shared" si="1"/>
        <v>-89.63917567567567</v>
      </c>
    </row>
    <row r="23" spans="1:13" s="2" customFormat="1" ht="16.5" customHeight="1">
      <c r="A23" s="248" t="s">
        <v>23</v>
      </c>
      <c r="B23" s="248"/>
      <c r="C23" s="248"/>
      <c r="D23" s="249"/>
      <c r="E23" s="40">
        <v>7300000</v>
      </c>
      <c r="F23" s="36">
        <f t="shared" si="2"/>
        <v>26.129286276755675</v>
      </c>
      <c r="G23" s="40">
        <v>6285330</v>
      </c>
      <c r="H23" s="41">
        <f t="shared" si="3"/>
        <v>32.60741673172244</v>
      </c>
      <c r="I23" s="42"/>
      <c r="J23" s="36">
        <f t="shared" si="7"/>
        <v>6285330</v>
      </c>
      <c r="K23" s="36">
        <f t="shared" si="8"/>
        <v>32.60741673172244</v>
      </c>
      <c r="L23" s="38">
        <f t="shared" si="9"/>
        <v>-1014670</v>
      </c>
      <c r="M23" s="39">
        <f t="shared" si="1"/>
        <v>-13.899589041095892</v>
      </c>
    </row>
    <row r="24" spans="1:13" s="2" customFormat="1" ht="16.5" customHeight="1">
      <c r="A24" s="248" t="s">
        <v>24</v>
      </c>
      <c r="B24" s="248"/>
      <c r="C24" s="248"/>
      <c r="D24" s="249"/>
      <c r="E24" s="40">
        <v>1580000</v>
      </c>
      <c r="F24" s="36">
        <f t="shared" si="2"/>
        <v>5.655379769489584</v>
      </c>
      <c r="G24" s="40"/>
      <c r="H24" s="41">
        <f t="shared" si="3"/>
        <v>0</v>
      </c>
      <c r="I24" s="42"/>
      <c r="J24" s="36">
        <f t="shared" si="7"/>
        <v>0</v>
      </c>
      <c r="K24" s="36">
        <f t="shared" si="8"/>
        <v>0</v>
      </c>
      <c r="L24" s="38">
        <f t="shared" si="9"/>
        <v>-1580000</v>
      </c>
      <c r="M24" s="39">
        <f t="shared" si="1"/>
        <v>-100</v>
      </c>
    </row>
    <row r="25" spans="1:13" s="2" customFormat="1" ht="16.5" customHeight="1">
      <c r="A25" s="245"/>
      <c r="B25" s="246"/>
      <c r="C25" s="246"/>
      <c r="D25" s="247"/>
      <c r="E25" s="40"/>
      <c r="F25" s="36">
        <f t="shared" si="2"/>
        <v>0</v>
      </c>
      <c r="G25" s="40"/>
      <c r="H25" s="41">
        <f t="shared" si="3"/>
        <v>0</v>
      </c>
      <c r="I25" s="42"/>
      <c r="J25" s="36">
        <f t="shared" si="7"/>
        <v>0</v>
      </c>
      <c r="K25" s="36">
        <f t="shared" si="8"/>
        <v>0</v>
      </c>
      <c r="L25" s="38">
        <f t="shared" si="9"/>
        <v>0</v>
      </c>
      <c r="M25" s="39">
        <f t="shared" si="1"/>
        <v>0</v>
      </c>
    </row>
    <row r="26" spans="1:13" s="2" customFormat="1" ht="16.5" customHeight="1">
      <c r="A26" s="243"/>
      <c r="B26" s="243"/>
      <c r="C26" s="243"/>
      <c r="D26" s="244"/>
      <c r="E26" s="40"/>
      <c r="F26" s="36">
        <f t="shared" si="2"/>
        <v>0</v>
      </c>
      <c r="G26" s="40"/>
      <c r="H26" s="41">
        <f t="shared" si="3"/>
        <v>0</v>
      </c>
      <c r="I26" s="42"/>
      <c r="J26" s="36">
        <f t="shared" si="7"/>
        <v>0</v>
      </c>
      <c r="K26" s="36">
        <f t="shared" si="8"/>
        <v>0</v>
      </c>
      <c r="L26" s="38">
        <f t="shared" si="9"/>
        <v>0</v>
      </c>
      <c r="M26" s="39">
        <f t="shared" si="1"/>
        <v>0</v>
      </c>
    </row>
    <row r="27" spans="1:13" s="2" customFormat="1" ht="16.5" customHeight="1">
      <c r="A27" s="243"/>
      <c r="B27" s="243"/>
      <c r="C27" s="243"/>
      <c r="D27" s="244"/>
      <c r="E27" s="40"/>
      <c r="F27" s="36">
        <f t="shared" si="2"/>
        <v>0</v>
      </c>
      <c r="G27" s="40"/>
      <c r="H27" s="41">
        <f t="shared" si="3"/>
        <v>0</v>
      </c>
      <c r="I27" s="42"/>
      <c r="J27" s="36">
        <f t="shared" si="7"/>
        <v>0</v>
      </c>
      <c r="K27" s="36">
        <f t="shared" si="8"/>
        <v>0</v>
      </c>
      <c r="L27" s="38">
        <f t="shared" si="9"/>
        <v>0</v>
      </c>
      <c r="M27" s="39">
        <f t="shared" si="1"/>
        <v>0</v>
      </c>
    </row>
    <row r="28" spans="1:13" s="2" customFormat="1" ht="16.5" customHeight="1">
      <c r="A28" s="243"/>
      <c r="B28" s="243"/>
      <c r="C28" s="243"/>
      <c r="D28" s="244"/>
      <c r="E28" s="40"/>
      <c r="F28" s="36">
        <f t="shared" si="2"/>
        <v>0</v>
      </c>
      <c r="G28" s="40"/>
      <c r="H28" s="41">
        <f t="shared" si="3"/>
        <v>0</v>
      </c>
      <c r="I28" s="42"/>
      <c r="J28" s="36">
        <f t="shared" si="7"/>
        <v>0</v>
      </c>
      <c r="K28" s="36">
        <f t="shared" si="8"/>
        <v>0</v>
      </c>
      <c r="L28" s="38">
        <f t="shared" si="9"/>
        <v>0</v>
      </c>
      <c r="M28" s="39">
        <f t="shared" si="1"/>
        <v>0</v>
      </c>
    </row>
    <row r="29" spans="1:13" s="2" customFormat="1" ht="16.5" customHeight="1">
      <c r="A29" s="243"/>
      <c r="B29" s="243"/>
      <c r="C29" s="243"/>
      <c r="D29" s="244"/>
      <c r="E29" s="40"/>
      <c r="F29" s="36">
        <f t="shared" si="2"/>
        <v>0</v>
      </c>
      <c r="G29" s="40"/>
      <c r="H29" s="41">
        <f t="shared" si="3"/>
        <v>0</v>
      </c>
      <c r="I29" s="42"/>
      <c r="J29" s="36">
        <f t="shared" si="7"/>
        <v>0</v>
      </c>
      <c r="K29" s="36">
        <f t="shared" si="8"/>
        <v>0</v>
      </c>
      <c r="L29" s="38">
        <f t="shared" si="9"/>
        <v>0</v>
      </c>
      <c r="M29" s="39">
        <f t="shared" si="1"/>
        <v>0</v>
      </c>
    </row>
    <row r="30" spans="1:13" s="2" customFormat="1" ht="16.5" customHeight="1">
      <c r="A30" s="243"/>
      <c r="B30" s="243"/>
      <c r="C30" s="243"/>
      <c r="D30" s="244"/>
      <c r="E30" s="40"/>
      <c r="F30" s="36">
        <f t="shared" si="2"/>
        <v>0</v>
      </c>
      <c r="G30" s="40"/>
      <c r="H30" s="41">
        <f t="shared" si="3"/>
        <v>0</v>
      </c>
      <c r="I30" s="42"/>
      <c r="J30" s="36">
        <f t="shared" si="7"/>
        <v>0</v>
      </c>
      <c r="K30" s="36">
        <f t="shared" si="8"/>
        <v>0</v>
      </c>
      <c r="L30" s="38">
        <f t="shared" si="9"/>
        <v>0</v>
      </c>
      <c r="M30" s="39">
        <f t="shared" si="1"/>
        <v>0</v>
      </c>
    </row>
    <row r="31" spans="1:13" s="2" customFormat="1" ht="16.5" customHeight="1">
      <c r="A31" s="243"/>
      <c r="B31" s="243"/>
      <c r="C31" s="243"/>
      <c r="D31" s="244"/>
      <c r="E31" s="40"/>
      <c r="F31" s="36">
        <f t="shared" si="2"/>
        <v>0</v>
      </c>
      <c r="G31" s="40"/>
      <c r="H31" s="41">
        <f t="shared" si="3"/>
        <v>0</v>
      </c>
      <c r="I31" s="42"/>
      <c r="J31" s="36">
        <f t="shared" si="7"/>
        <v>0</v>
      </c>
      <c r="K31" s="36">
        <f t="shared" si="8"/>
        <v>0</v>
      </c>
      <c r="L31" s="38">
        <f t="shared" si="9"/>
        <v>0</v>
      </c>
      <c r="M31" s="39">
        <f t="shared" si="1"/>
        <v>0</v>
      </c>
    </row>
    <row r="32" spans="1:13" s="2" customFormat="1" ht="16.5" customHeight="1">
      <c r="A32" s="243"/>
      <c r="B32" s="243"/>
      <c r="C32" s="243"/>
      <c r="D32" s="244"/>
      <c r="E32" s="40"/>
      <c r="F32" s="36">
        <f t="shared" si="2"/>
        <v>0</v>
      </c>
      <c r="G32" s="40"/>
      <c r="H32" s="41">
        <f t="shared" si="3"/>
        <v>0</v>
      </c>
      <c r="I32" s="42"/>
      <c r="J32" s="36">
        <f t="shared" si="7"/>
        <v>0</v>
      </c>
      <c r="K32" s="36">
        <f t="shared" si="8"/>
        <v>0</v>
      </c>
      <c r="L32" s="38">
        <f t="shared" si="9"/>
        <v>0</v>
      </c>
      <c r="M32" s="39">
        <f t="shared" si="1"/>
        <v>0</v>
      </c>
    </row>
    <row r="33" spans="1:13" s="2" customFormat="1" ht="16.5" customHeight="1">
      <c r="A33" s="243"/>
      <c r="B33" s="243"/>
      <c r="C33" s="243"/>
      <c r="D33" s="244"/>
      <c r="E33" s="40"/>
      <c r="F33" s="36">
        <f t="shared" si="2"/>
        <v>0</v>
      </c>
      <c r="G33" s="40"/>
      <c r="H33" s="41">
        <f t="shared" si="3"/>
        <v>0</v>
      </c>
      <c r="I33" s="42"/>
      <c r="J33" s="36">
        <f t="shared" si="7"/>
        <v>0</v>
      </c>
      <c r="K33" s="36">
        <f t="shared" si="8"/>
        <v>0</v>
      </c>
      <c r="L33" s="38">
        <f t="shared" si="9"/>
        <v>0</v>
      </c>
      <c r="M33" s="39">
        <f t="shared" si="1"/>
        <v>0</v>
      </c>
    </row>
    <row r="34" spans="1:13" s="2" customFormat="1" ht="16.5" customHeight="1">
      <c r="A34" s="243"/>
      <c r="B34" s="243"/>
      <c r="C34" s="243"/>
      <c r="D34" s="244"/>
      <c r="E34" s="40"/>
      <c r="F34" s="36">
        <f t="shared" si="2"/>
        <v>0</v>
      </c>
      <c r="G34" s="40"/>
      <c r="H34" s="41">
        <f t="shared" si="3"/>
        <v>0</v>
      </c>
      <c r="I34" s="42"/>
      <c r="J34" s="36">
        <f t="shared" si="7"/>
        <v>0</v>
      </c>
      <c r="K34" s="36">
        <f t="shared" si="8"/>
        <v>0</v>
      </c>
      <c r="L34" s="38">
        <f t="shared" si="9"/>
        <v>0</v>
      </c>
      <c r="M34" s="39">
        <f t="shared" si="1"/>
        <v>0</v>
      </c>
    </row>
    <row r="35" spans="1:13" s="2" customFormat="1" ht="16.5" customHeight="1">
      <c r="A35" s="243"/>
      <c r="B35" s="243"/>
      <c r="C35" s="243"/>
      <c r="D35" s="244"/>
      <c r="E35" s="40"/>
      <c r="F35" s="36">
        <f t="shared" si="2"/>
        <v>0</v>
      </c>
      <c r="G35" s="40"/>
      <c r="H35" s="41">
        <f t="shared" si="3"/>
        <v>0</v>
      </c>
      <c r="I35" s="42"/>
      <c r="J35" s="36">
        <f t="shared" si="7"/>
        <v>0</v>
      </c>
      <c r="K35" s="36">
        <f t="shared" si="8"/>
        <v>0</v>
      </c>
      <c r="L35" s="38">
        <f t="shared" si="9"/>
        <v>0</v>
      </c>
      <c r="M35" s="39">
        <f t="shared" si="1"/>
        <v>0</v>
      </c>
    </row>
    <row r="36" spans="1:13" s="2" customFormat="1" ht="16.5" customHeight="1">
      <c r="A36" s="243"/>
      <c r="B36" s="243"/>
      <c r="C36" s="243"/>
      <c r="D36" s="244"/>
      <c r="E36" s="40"/>
      <c r="F36" s="36">
        <f t="shared" si="2"/>
        <v>0</v>
      </c>
      <c r="G36" s="40"/>
      <c r="H36" s="41">
        <f t="shared" si="3"/>
        <v>0</v>
      </c>
      <c r="I36" s="42"/>
      <c r="J36" s="36">
        <f t="shared" si="7"/>
        <v>0</v>
      </c>
      <c r="K36" s="36">
        <f t="shared" si="8"/>
        <v>0</v>
      </c>
      <c r="L36" s="38">
        <f t="shared" si="9"/>
        <v>0</v>
      </c>
      <c r="M36" s="39">
        <f t="shared" si="1"/>
        <v>0</v>
      </c>
    </row>
    <row r="37" spans="1:13" s="2" customFormat="1" ht="16.5" customHeight="1">
      <c r="A37" s="243"/>
      <c r="B37" s="243"/>
      <c r="C37" s="243"/>
      <c r="D37" s="244"/>
      <c r="E37" s="40"/>
      <c r="F37" s="36">
        <f t="shared" si="2"/>
        <v>0</v>
      </c>
      <c r="G37" s="40"/>
      <c r="H37" s="41">
        <f t="shared" si="3"/>
        <v>0</v>
      </c>
      <c r="I37" s="42"/>
      <c r="J37" s="36">
        <f t="shared" si="7"/>
        <v>0</v>
      </c>
      <c r="K37" s="36">
        <f t="shared" si="8"/>
        <v>0</v>
      </c>
      <c r="L37" s="38">
        <f t="shared" si="9"/>
        <v>0</v>
      </c>
      <c r="M37" s="39">
        <f t="shared" si="1"/>
        <v>0</v>
      </c>
    </row>
    <row r="38" spans="1:13" s="2" customFormat="1" ht="16.5" customHeight="1">
      <c r="A38" s="243"/>
      <c r="B38" s="243"/>
      <c r="C38" s="243"/>
      <c r="D38" s="244"/>
      <c r="E38" s="40"/>
      <c r="F38" s="36">
        <f t="shared" si="2"/>
        <v>0</v>
      </c>
      <c r="G38" s="40"/>
      <c r="H38" s="41">
        <f t="shared" si="3"/>
        <v>0</v>
      </c>
      <c r="I38" s="42"/>
      <c r="J38" s="36">
        <f t="shared" si="7"/>
        <v>0</v>
      </c>
      <c r="K38" s="36">
        <f t="shared" si="8"/>
        <v>0</v>
      </c>
      <c r="L38" s="38">
        <f t="shared" si="9"/>
        <v>0</v>
      </c>
      <c r="M38" s="39">
        <f t="shared" si="1"/>
        <v>0</v>
      </c>
    </row>
    <row r="39" spans="1:13" s="2" customFormat="1" ht="16.5" customHeight="1">
      <c r="A39" s="243"/>
      <c r="B39" s="243"/>
      <c r="C39" s="243"/>
      <c r="D39" s="244"/>
      <c r="E39" s="40"/>
      <c r="F39" s="36">
        <f t="shared" si="2"/>
        <v>0</v>
      </c>
      <c r="G39" s="40"/>
      <c r="H39" s="41">
        <f t="shared" si="3"/>
        <v>0</v>
      </c>
      <c r="I39" s="42"/>
      <c r="J39" s="36">
        <f t="shared" si="7"/>
        <v>0</v>
      </c>
      <c r="K39" s="36">
        <f t="shared" si="8"/>
        <v>0</v>
      </c>
      <c r="L39" s="38">
        <f t="shared" si="9"/>
        <v>0</v>
      </c>
      <c r="M39" s="39">
        <f t="shared" si="1"/>
        <v>0</v>
      </c>
    </row>
    <row r="40" spans="1:13" s="2" customFormat="1" ht="16.5" customHeight="1">
      <c r="A40" s="243"/>
      <c r="B40" s="243"/>
      <c r="C40" s="243"/>
      <c r="D40" s="244"/>
      <c r="E40" s="40"/>
      <c r="F40" s="36">
        <f t="shared" si="2"/>
        <v>0</v>
      </c>
      <c r="G40" s="40"/>
      <c r="H40" s="41">
        <f t="shared" si="3"/>
        <v>0</v>
      </c>
      <c r="I40" s="42"/>
      <c r="J40" s="36">
        <f t="shared" si="7"/>
        <v>0</v>
      </c>
      <c r="K40" s="36">
        <f t="shared" si="8"/>
        <v>0</v>
      </c>
      <c r="L40" s="38">
        <f t="shared" si="9"/>
        <v>0</v>
      </c>
      <c r="M40" s="39">
        <f t="shared" si="1"/>
        <v>0</v>
      </c>
    </row>
    <row r="41" spans="1:13" s="2" customFormat="1" ht="16.5" customHeight="1">
      <c r="A41" s="243"/>
      <c r="B41" s="243"/>
      <c r="C41" s="243"/>
      <c r="D41" s="244"/>
      <c r="E41" s="40"/>
      <c r="F41" s="36">
        <f t="shared" si="2"/>
        <v>0</v>
      </c>
      <c r="G41" s="40"/>
      <c r="H41" s="41">
        <f t="shared" si="3"/>
        <v>0</v>
      </c>
      <c r="I41" s="42"/>
      <c r="J41" s="36">
        <f t="shared" si="7"/>
        <v>0</v>
      </c>
      <c r="K41" s="36">
        <f t="shared" si="8"/>
        <v>0</v>
      </c>
      <c r="L41" s="38">
        <f t="shared" si="9"/>
        <v>0</v>
      </c>
      <c r="M41" s="39">
        <f t="shared" si="1"/>
        <v>0</v>
      </c>
    </row>
    <row r="42" spans="1:13" s="2" customFormat="1" ht="16.5" customHeight="1">
      <c r="A42" s="243"/>
      <c r="B42" s="243"/>
      <c r="C42" s="243"/>
      <c r="D42" s="244"/>
      <c r="E42" s="40"/>
      <c r="F42" s="36">
        <f t="shared" si="2"/>
        <v>0</v>
      </c>
      <c r="G42" s="40"/>
      <c r="H42" s="41">
        <f t="shared" si="3"/>
        <v>0</v>
      </c>
      <c r="I42" s="42"/>
      <c r="J42" s="36">
        <f t="shared" si="7"/>
        <v>0</v>
      </c>
      <c r="K42" s="36">
        <f t="shared" si="8"/>
        <v>0</v>
      </c>
      <c r="L42" s="38">
        <f t="shared" si="9"/>
        <v>0</v>
      </c>
      <c r="M42" s="39">
        <f t="shared" si="1"/>
        <v>0</v>
      </c>
    </row>
    <row r="43" spans="1:13" s="2" customFormat="1" ht="16.5" customHeight="1">
      <c r="A43" s="243"/>
      <c r="B43" s="243"/>
      <c r="C43" s="243"/>
      <c r="D43" s="244"/>
      <c r="E43" s="40"/>
      <c r="F43" s="36">
        <f t="shared" si="2"/>
        <v>0</v>
      </c>
      <c r="G43" s="40"/>
      <c r="H43" s="41">
        <f t="shared" si="3"/>
        <v>0</v>
      </c>
      <c r="I43" s="42"/>
      <c r="J43" s="36">
        <f t="shared" si="7"/>
        <v>0</v>
      </c>
      <c r="K43" s="36">
        <f t="shared" si="8"/>
        <v>0</v>
      </c>
      <c r="L43" s="38">
        <f t="shared" si="9"/>
        <v>0</v>
      </c>
      <c r="M43" s="39">
        <f t="shared" si="1"/>
        <v>0</v>
      </c>
    </row>
    <row r="44" spans="1:13" s="2" customFormat="1" ht="16.5" customHeight="1">
      <c r="A44" s="243"/>
      <c r="B44" s="243"/>
      <c r="C44" s="243"/>
      <c r="D44" s="244"/>
      <c r="E44" s="40"/>
      <c r="F44" s="36">
        <f t="shared" si="2"/>
        <v>0</v>
      </c>
      <c r="G44" s="40"/>
      <c r="H44" s="41">
        <f t="shared" si="3"/>
        <v>0</v>
      </c>
      <c r="I44" s="42"/>
      <c r="J44" s="36">
        <f t="shared" si="7"/>
        <v>0</v>
      </c>
      <c r="K44" s="36">
        <f t="shared" si="8"/>
        <v>0</v>
      </c>
      <c r="L44" s="38">
        <f t="shared" si="9"/>
        <v>0</v>
      </c>
      <c r="M44" s="39">
        <f t="shared" si="1"/>
        <v>0</v>
      </c>
    </row>
    <row r="45" spans="1:13" s="2" customFormat="1" ht="6" customHeight="1">
      <c r="A45" s="43"/>
      <c r="B45" s="44"/>
      <c r="C45" s="45"/>
      <c r="D45" s="46"/>
      <c r="E45" s="40"/>
      <c r="F45" s="36"/>
      <c r="G45" s="36"/>
      <c r="H45" s="41"/>
      <c r="I45" s="42"/>
      <c r="J45" s="36"/>
      <c r="K45" s="36"/>
      <c r="L45" s="38"/>
      <c r="M45" s="39"/>
    </row>
    <row r="46" spans="1:13" s="2" customFormat="1" ht="16.5" customHeight="1">
      <c r="A46" s="47" t="s">
        <v>34</v>
      </c>
      <c r="C46" s="48"/>
      <c r="D46" s="49"/>
      <c r="E46" s="36">
        <f>E7-E15</f>
        <v>-22823000</v>
      </c>
      <c r="F46" s="36">
        <f>IF(E$7=0,0,E46/E$7*100)</f>
        <v>-81.6916028348486</v>
      </c>
      <c r="G46" s="36">
        <f>G7-G15</f>
        <v>-487977</v>
      </c>
      <c r="H46" s="41">
        <f>IF(G$7=0,0,G46/G$7*100)</f>
        <v>-2.5315567192964763</v>
      </c>
      <c r="I46" s="38">
        <f>I7-I15</f>
        <v>0</v>
      </c>
      <c r="J46" s="36">
        <f>J7-J15</f>
        <v>-487977</v>
      </c>
      <c r="K46" s="36">
        <f>IF(J$7=0,0,J46/J$7*100)</f>
        <v>-2.5315567192964763</v>
      </c>
      <c r="L46" s="38">
        <f>L7-L15</f>
        <v>22335023</v>
      </c>
      <c r="M46" s="39">
        <f>IF(E46=0,0,(L46/E46)*100)</f>
        <v>-97.86190684835474</v>
      </c>
    </row>
    <row r="47" spans="1:13" s="2" customFormat="1" ht="6" customHeight="1">
      <c r="A47" s="47"/>
      <c r="B47" s="50"/>
      <c r="C47" s="48"/>
      <c r="D47" s="49"/>
      <c r="E47" s="36"/>
      <c r="F47" s="36"/>
      <c r="G47" s="36"/>
      <c r="H47" s="41"/>
      <c r="I47" s="38"/>
      <c r="J47" s="36"/>
      <c r="K47" s="36"/>
      <c r="L47" s="38"/>
      <c r="M47" s="39"/>
    </row>
    <row r="48" spans="1:13" s="2" customFormat="1" ht="16.5" customHeight="1">
      <c r="A48" s="47" t="s">
        <v>25</v>
      </c>
      <c r="B48" s="50"/>
      <c r="C48" s="48"/>
      <c r="D48" s="49"/>
      <c r="E48" s="40">
        <v>1294723000</v>
      </c>
      <c r="F48" s="36">
        <f>IF(E$7=0,0,E48/E$7*100)</f>
        <v>4634.272317273964</v>
      </c>
      <c r="G48" s="40">
        <v>1314156087</v>
      </c>
      <c r="H48" s="41">
        <f>IF(G$7=0,0,G48/G$7*100)</f>
        <v>6817.658767214878</v>
      </c>
      <c r="I48" s="42"/>
      <c r="J48" s="36">
        <f>G48+I48</f>
        <v>1314156087</v>
      </c>
      <c r="K48" s="36">
        <f>IF(J$7=0,0,J48/J$7*100)</f>
        <v>6817.658767214878</v>
      </c>
      <c r="L48" s="38">
        <f>J48-E48</f>
        <v>19433087</v>
      </c>
      <c r="M48" s="39">
        <f>IF(E48=0,0,(L48/E48)*100)</f>
        <v>1.500945530433923</v>
      </c>
    </row>
    <row r="49" spans="1:13" s="2" customFormat="1" ht="6" customHeight="1">
      <c r="A49" s="43"/>
      <c r="B49" s="51"/>
      <c r="C49" s="52"/>
      <c r="D49" s="46"/>
      <c r="E49" s="36"/>
      <c r="F49" s="36"/>
      <c r="G49" s="36"/>
      <c r="H49" s="41"/>
      <c r="I49" s="38"/>
      <c r="J49" s="36"/>
      <c r="K49" s="36"/>
      <c r="L49" s="38"/>
      <c r="M49" s="39"/>
    </row>
    <row r="50" spans="1:13" s="2" customFormat="1" ht="16.5" customHeight="1" thickBot="1">
      <c r="A50" s="53" t="s">
        <v>26</v>
      </c>
      <c r="B50" s="54"/>
      <c r="C50" s="55"/>
      <c r="D50" s="56"/>
      <c r="E50" s="57">
        <f>E46+E48</f>
        <v>1271900000</v>
      </c>
      <c r="F50" s="57">
        <f>IF(E$7=0,0,E50/E$7*100)</f>
        <v>4552.580714439116</v>
      </c>
      <c r="G50" s="57">
        <f>G46+G48</f>
        <v>1313668110</v>
      </c>
      <c r="H50" s="58">
        <f>IF(G$7=0,0,G50/G$7*100)</f>
        <v>6815.127210495582</v>
      </c>
      <c r="I50" s="59">
        <f>I46+I48</f>
        <v>0</v>
      </c>
      <c r="J50" s="57">
        <f>J46+J48</f>
        <v>1313668110</v>
      </c>
      <c r="K50" s="57">
        <f>IF(J$7=0,0,J50/J$7*100)</f>
        <v>6815.127210495582</v>
      </c>
      <c r="L50" s="59">
        <f>L46+L48</f>
        <v>41768110</v>
      </c>
      <c r="M50" s="60">
        <f>IF(E50=0,0,(L50/E50)*100)</f>
        <v>3.2839146159289254</v>
      </c>
    </row>
    <row r="51" spans="1:8" s="2" customFormat="1" ht="16.5">
      <c r="A51" s="61"/>
      <c r="B51" s="61"/>
      <c r="C51" s="62"/>
      <c r="D51" s="63"/>
      <c r="H51" s="64"/>
    </row>
    <row r="52" spans="3:4" ht="16.5">
      <c r="C52" s="66"/>
      <c r="D52" s="67"/>
    </row>
  </sheetData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39:D39"/>
    <mergeCell ref="A40:D40"/>
    <mergeCell ref="A41:D41"/>
    <mergeCell ref="A42:D42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O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39" customWidth="1"/>
    <col min="2" max="2" width="2.125" style="139" customWidth="1"/>
    <col min="3" max="3" width="26.875" style="141" customWidth="1"/>
    <col min="4" max="4" width="1.25" style="143" customWidth="1"/>
    <col min="5" max="7" width="16.625" style="142" customWidth="1"/>
    <col min="8" max="8" width="8.625" style="142" customWidth="1"/>
    <col min="9" max="9" width="24.625" style="141" hidden="1" customWidth="1"/>
    <col min="10" max="10" width="1.00390625" style="142" hidden="1" customWidth="1"/>
    <col min="11" max="15" width="8.75390625" style="142" hidden="1" customWidth="1"/>
    <col min="16" max="16384" width="8.75390625" style="142" customWidth="1"/>
  </cols>
  <sheetData>
    <row r="1" spans="1:10" s="75" customFormat="1" ht="18" customHeight="1">
      <c r="A1" s="72"/>
      <c r="B1" s="73"/>
      <c r="C1" s="74"/>
      <c r="D1" s="73"/>
      <c r="E1" s="73"/>
      <c r="F1" s="73"/>
      <c r="G1" s="73"/>
      <c r="H1" s="73"/>
      <c r="I1" s="74"/>
      <c r="J1" s="73"/>
    </row>
    <row r="2" spans="1:10" s="75" customFormat="1" ht="36" customHeight="1">
      <c r="A2" s="241" t="s">
        <v>82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5" s="76" customFormat="1" ht="18" customHeight="1">
      <c r="A3" s="254" t="s">
        <v>83</v>
      </c>
      <c r="B3" s="254"/>
      <c r="C3" s="254"/>
      <c r="D3" s="254"/>
      <c r="E3" s="254"/>
      <c r="F3" s="254"/>
      <c r="G3" s="254"/>
      <c r="H3" s="254"/>
      <c r="I3" s="254"/>
      <c r="J3" s="254"/>
      <c r="K3" s="265"/>
      <c r="L3" s="265"/>
      <c r="M3" s="265"/>
      <c r="N3" s="265"/>
      <c r="O3" s="265"/>
    </row>
    <row r="4" spans="1:12" s="75" customFormat="1" ht="31.5" customHeight="1" thickBot="1">
      <c r="A4" s="77" t="s">
        <v>84</v>
      </c>
      <c r="B4" s="78"/>
      <c r="C4" s="78"/>
      <c r="D4" s="78"/>
      <c r="E4" s="78"/>
      <c r="F4" s="78"/>
      <c r="G4" s="78"/>
      <c r="H4" s="79" t="s">
        <v>1</v>
      </c>
      <c r="I4" s="80"/>
      <c r="L4" s="81"/>
    </row>
    <row r="5" spans="1:10" s="75" customFormat="1" ht="33" customHeight="1">
      <c r="A5" s="255" t="s">
        <v>35</v>
      </c>
      <c r="B5" s="255"/>
      <c r="C5" s="255"/>
      <c r="D5" s="256"/>
      <c r="E5" s="82" t="s">
        <v>3</v>
      </c>
      <c r="F5" s="82" t="s">
        <v>36</v>
      </c>
      <c r="G5" s="257" t="s">
        <v>37</v>
      </c>
      <c r="H5" s="258"/>
      <c r="I5" s="83"/>
      <c r="J5" s="73"/>
    </row>
    <row r="6" spans="1:10" s="75" customFormat="1" ht="21.75" customHeight="1">
      <c r="A6" s="84"/>
      <c r="B6" s="84"/>
      <c r="C6" s="85"/>
      <c r="D6" s="86"/>
      <c r="E6" s="87"/>
      <c r="F6" s="87"/>
      <c r="G6" s="88" t="s">
        <v>38</v>
      </c>
      <c r="H6" s="89" t="s">
        <v>4</v>
      </c>
      <c r="I6" s="85"/>
      <c r="J6" s="73"/>
    </row>
    <row r="7" spans="1:10" s="75" customFormat="1" ht="25.5" customHeight="1">
      <c r="A7" s="242" t="s">
        <v>39</v>
      </c>
      <c r="B7" s="156"/>
      <c r="C7" s="156"/>
      <c r="D7" s="90"/>
      <c r="E7" s="91"/>
      <c r="F7" s="91"/>
      <c r="G7" s="92"/>
      <c r="H7" s="93"/>
      <c r="I7" s="94" t="s">
        <v>40</v>
      </c>
      <c r="J7" s="75">
        <v>31000</v>
      </c>
    </row>
    <row r="8" spans="1:9" s="75" customFormat="1" ht="10.5" customHeight="1">
      <c r="A8" s="95"/>
      <c r="B8" s="96"/>
      <c r="C8" s="97"/>
      <c r="D8" s="98"/>
      <c r="E8" s="91"/>
      <c r="F8" s="91"/>
      <c r="G8" s="92"/>
      <c r="H8" s="93"/>
      <c r="I8" s="99"/>
    </row>
    <row r="9" spans="1:10" s="75" customFormat="1" ht="27" customHeight="1">
      <c r="A9" s="95"/>
      <c r="B9" s="252" t="s">
        <v>41</v>
      </c>
      <c r="C9" s="253"/>
      <c r="D9" s="100"/>
      <c r="E9" s="101">
        <v>-22823000</v>
      </c>
      <c r="F9" s="101">
        <v>-487977</v>
      </c>
      <c r="G9" s="92">
        <f>F9-E9</f>
        <v>22335023</v>
      </c>
      <c r="H9" s="93">
        <f>IF(E9=0,0,(G9/E9)*100)</f>
        <v>-97.86190684835474</v>
      </c>
      <c r="I9" s="94" t="s">
        <v>42</v>
      </c>
      <c r="J9" s="75">
        <v>31100</v>
      </c>
    </row>
    <row r="10" spans="1:10" s="75" customFormat="1" ht="27" customHeight="1">
      <c r="A10" s="95"/>
      <c r="B10" s="252" t="s">
        <v>43</v>
      </c>
      <c r="C10" s="253"/>
      <c r="D10" s="98"/>
      <c r="E10" s="101">
        <v>-4253000</v>
      </c>
      <c r="F10" s="101">
        <v>367957</v>
      </c>
      <c r="G10" s="92">
        <f>F10-E10</f>
        <v>4620957</v>
      </c>
      <c r="H10" s="93">
        <f>IF(E10=0,0,(G10/E10)*100)</f>
        <v>-108.65170467905007</v>
      </c>
      <c r="I10" s="102" t="s">
        <v>44</v>
      </c>
      <c r="J10" s="75">
        <v>31110</v>
      </c>
    </row>
    <row r="11" spans="1:10" s="75" customFormat="1" ht="10.5" customHeight="1">
      <c r="A11" s="95"/>
      <c r="B11" s="103"/>
      <c r="C11" s="104"/>
      <c r="D11" s="98"/>
      <c r="E11" s="91"/>
      <c r="F11" s="91"/>
      <c r="G11" s="92"/>
      <c r="H11" s="93"/>
      <c r="I11" s="102" t="s">
        <v>45</v>
      </c>
      <c r="J11" s="75">
        <v>31120</v>
      </c>
    </row>
    <row r="12" spans="1:10" s="75" customFormat="1" ht="15" customHeight="1">
      <c r="A12" s="259" t="s">
        <v>46</v>
      </c>
      <c r="B12" s="260"/>
      <c r="C12" s="260"/>
      <c r="D12" s="98"/>
      <c r="E12" s="91">
        <f>SUM(E9:E10)</f>
        <v>-27076000</v>
      </c>
      <c r="F12" s="91">
        <f>SUM(F9:F10)</f>
        <v>-120020</v>
      </c>
      <c r="G12" s="92">
        <f>F12-E12</f>
        <v>26955980</v>
      </c>
      <c r="H12" s="93">
        <f>IF(E12=0,0,(G12/E12)*100)</f>
        <v>-99.5567292066775</v>
      </c>
      <c r="I12" s="106" t="s">
        <v>47</v>
      </c>
      <c r="J12" s="75">
        <v>31130</v>
      </c>
    </row>
    <row r="13" spans="1:10" s="75" customFormat="1" ht="10.5" customHeight="1">
      <c r="A13" s="95"/>
      <c r="B13" s="103"/>
      <c r="C13" s="104"/>
      <c r="D13" s="100"/>
      <c r="E13" s="91"/>
      <c r="F13" s="91"/>
      <c r="G13" s="92"/>
      <c r="H13" s="93"/>
      <c r="I13" s="94" t="s">
        <v>48</v>
      </c>
      <c r="J13" s="75">
        <v>31200</v>
      </c>
    </row>
    <row r="14" spans="1:10" s="75" customFormat="1" ht="15" customHeight="1">
      <c r="A14" s="261" t="s">
        <v>85</v>
      </c>
      <c r="B14" s="262" t="s">
        <v>86</v>
      </c>
      <c r="C14" s="263"/>
      <c r="D14" s="98"/>
      <c r="E14" s="91"/>
      <c r="F14" s="91"/>
      <c r="G14" s="92"/>
      <c r="H14" s="93"/>
      <c r="I14" s="102" t="s">
        <v>49</v>
      </c>
      <c r="J14" s="75">
        <v>31210</v>
      </c>
    </row>
    <row r="15" spans="1:10" s="75" customFormat="1" ht="10.5" customHeight="1">
      <c r="A15" s="107"/>
      <c r="B15" s="108"/>
      <c r="C15" s="109"/>
      <c r="D15" s="98"/>
      <c r="E15" s="91"/>
      <c r="F15" s="91"/>
      <c r="G15" s="92"/>
      <c r="H15" s="93"/>
      <c r="I15" s="102" t="s">
        <v>50</v>
      </c>
      <c r="J15" s="75">
        <v>31220</v>
      </c>
    </row>
    <row r="16" spans="1:10" s="75" customFormat="1" ht="27" customHeight="1">
      <c r="A16" s="107"/>
      <c r="B16" s="252" t="s">
        <v>51</v>
      </c>
      <c r="C16" s="253"/>
      <c r="D16" s="100"/>
      <c r="E16" s="101"/>
      <c r="F16" s="101"/>
      <c r="G16" s="92">
        <f aca="true" t="shared" si="0" ref="G16:G25">F16-E16</f>
        <v>0</v>
      </c>
      <c r="H16" s="93">
        <f aca="true" t="shared" si="1" ref="H16:H25">IF(E16=0,0,(G16/E16)*100)</f>
        <v>0</v>
      </c>
      <c r="I16" s="94" t="s">
        <v>52</v>
      </c>
      <c r="J16" s="75">
        <v>31300</v>
      </c>
    </row>
    <row r="17" spans="1:10" s="75" customFormat="1" ht="27" customHeight="1">
      <c r="A17" s="107"/>
      <c r="B17" s="252" t="s">
        <v>53</v>
      </c>
      <c r="C17" s="253"/>
      <c r="D17" s="98"/>
      <c r="E17" s="101"/>
      <c r="F17" s="101"/>
      <c r="G17" s="92">
        <f t="shared" si="0"/>
        <v>0</v>
      </c>
      <c r="H17" s="93">
        <f t="shared" si="1"/>
        <v>0</v>
      </c>
      <c r="I17" s="102" t="s">
        <v>54</v>
      </c>
      <c r="J17" s="75">
        <v>31310</v>
      </c>
    </row>
    <row r="18" spans="1:10" s="75" customFormat="1" ht="27" customHeight="1">
      <c r="A18" s="107"/>
      <c r="B18" s="252" t="s">
        <v>55</v>
      </c>
      <c r="C18" s="253"/>
      <c r="D18" s="98"/>
      <c r="E18" s="101"/>
      <c r="F18" s="101">
        <v>5800</v>
      </c>
      <c r="G18" s="92">
        <f t="shared" si="0"/>
        <v>5800</v>
      </c>
      <c r="H18" s="93">
        <f t="shared" si="1"/>
        <v>0</v>
      </c>
      <c r="I18" s="102" t="s">
        <v>56</v>
      </c>
      <c r="J18" s="75">
        <v>31320</v>
      </c>
    </row>
    <row r="19" spans="1:10" s="75" customFormat="1" ht="27" customHeight="1">
      <c r="A19" s="107"/>
      <c r="B19" s="252" t="s">
        <v>57</v>
      </c>
      <c r="C19" s="253"/>
      <c r="D19" s="110"/>
      <c r="E19" s="101"/>
      <c r="F19" s="101"/>
      <c r="G19" s="92">
        <f t="shared" si="0"/>
        <v>0</v>
      </c>
      <c r="H19" s="93">
        <f t="shared" si="1"/>
        <v>0</v>
      </c>
      <c r="I19" s="102" t="s">
        <v>58</v>
      </c>
      <c r="J19" s="75">
        <v>31330</v>
      </c>
    </row>
    <row r="20" spans="1:10" s="75" customFormat="1" ht="27" customHeight="1">
      <c r="A20" s="107"/>
      <c r="B20" s="252" t="s">
        <v>59</v>
      </c>
      <c r="C20" s="253"/>
      <c r="D20" s="110"/>
      <c r="E20" s="101"/>
      <c r="F20" s="101"/>
      <c r="G20" s="92">
        <f t="shared" si="0"/>
        <v>0</v>
      </c>
      <c r="H20" s="93">
        <f t="shared" si="1"/>
        <v>0</v>
      </c>
      <c r="I20" s="102" t="s">
        <v>58</v>
      </c>
      <c r="J20" s="75">
        <v>31330</v>
      </c>
    </row>
    <row r="21" spans="1:10" s="75" customFormat="1" ht="27" customHeight="1">
      <c r="A21" s="107"/>
      <c r="B21" s="252" t="s">
        <v>60</v>
      </c>
      <c r="C21" s="253"/>
      <c r="D21" s="111"/>
      <c r="E21" s="101"/>
      <c r="F21" s="101"/>
      <c r="G21" s="92">
        <f t="shared" si="0"/>
        <v>0</v>
      </c>
      <c r="H21" s="93">
        <f t="shared" si="1"/>
        <v>0</v>
      </c>
      <c r="I21" s="94" t="s">
        <v>61</v>
      </c>
      <c r="J21" s="75">
        <v>31400</v>
      </c>
    </row>
    <row r="22" spans="1:10" s="75" customFormat="1" ht="27" customHeight="1">
      <c r="A22" s="95"/>
      <c r="B22" s="252" t="s">
        <v>62</v>
      </c>
      <c r="C22" s="264" t="s">
        <v>63</v>
      </c>
      <c r="D22" s="110"/>
      <c r="E22" s="101"/>
      <c r="F22" s="101"/>
      <c r="G22" s="92">
        <f t="shared" si="0"/>
        <v>0</v>
      </c>
      <c r="H22" s="93">
        <f t="shared" si="1"/>
        <v>0</v>
      </c>
      <c r="I22" s="102" t="s">
        <v>64</v>
      </c>
      <c r="J22" s="75">
        <v>31410</v>
      </c>
    </row>
    <row r="23" spans="1:10" s="75" customFormat="1" ht="27" customHeight="1">
      <c r="A23" s="95"/>
      <c r="B23" s="252" t="s">
        <v>65</v>
      </c>
      <c r="C23" s="264"/>
      <c r="D23" s="98"/>
      <c r="E23" s="101"/>
      <c r="F23" s="101"/>
      <c r="G23" s="92">
        <f t="shared" si="0"/>
        <v>0</v>
      </c>
      <c r="H23" s="93">
        <f t="shared" si="1"/>
        <v>0</v>
      </c>
      <c r="I23" s="112" t="s">
        <v>66</v>
      </c>
      <c r="J23" s="75">
        <v>31420</v>
      </c>
    </row>
    <row r="24" spans="1:10" s="75" customFormat="1" ht="27" customHeight="1">
      <c r="A24" s="95"/>
      <c r="B24" s="252" t="s">
        <v>67</v>
      </c>
      <c r="C24" s="264" t="s">
        <v>68</v>
      </c>
      <c r="D24" s="98"/>
      <c r="E24" s="101"/>
      <c r="F24" s="101"/>
      <c r="G24" s="92">
        <f t="shared" si="0"/>
        <v>0</v>
      </c>
      <c r="H24" s="93">
        <f t="shared" si="1"/>
        <v>0</v>
      </c>
      <c r="I24" s="112" t="s">
        <v>69</v>
      </c>
      <c r="J24" s="75">
        <v>31430</v>
      </c>
    </row>
    <row r="25" spans="1:10" s="75" customFormat="1" ht="27" customHeight="1">
      <c r="A25" s="95"/>
      <c r="B25" s="252" t="s">
        <v>70</v>
      </c>
      <c r="C25" s="264" t="s">
        <v>68</v>
      </c>
      <c r="D25" s="98"/>
      <c r="E25" s="101"/>
      <c r="F25" s="101"/>
      <c r="G25" s="92">
        <f t="shared" si="0"/>
        <v>0</v>
      </c>
      <c r="H25" s="93">
        <f t="shared" si="1"/>
        <v>0</v>
      </c>
      <c r="I25" s="112" t="s">
        <v>69</v>
      </c>
      <c r="J25" s="75">
        <v>31430</v>
      </c>
    </row>
    <row r="26" spans="1:10" s="75" customFormat="1" ht="15" customHeight="1">
      <c r="A26" s="95"/>
      <c r="B26" s="103"/>
      <c r="C26" s="113"/>
      <c r="D26" s="100"/>
      <c r="E26" s="91"/>
      <c r="F26" s="91"/>
      <c r="G26" s="92"/>
      <c r="H26" s="93"/>
      <c r="I26" s="94" t="s">
        <v>71</v>
      </c>
      <c r="J26" s="75">
        <v>31500</v>
      </c>
    </row>
    <row r="27" spans="1:10" s="75" customFormat="1" ht="15" customHeight="1">
      <c r="A27" s="259" t="s">
        <v>72</v>
      </c>
      <c r="B27" s="260"/>
      <c r="C27" s="260"/>
      <c r="D27" s="98"/>
      <c r="E27" s="91">
        <f>SUM(E16:E25)</f>
        <v>0</v>
      </c>
      <c r="F27" s="91">
        <f>SUM(F16:F25)</f>
        <v>5800</v>
      </c>
      <c r="G27" s="92">
        <f>F27-E27</f>
        <v>5800</v>
      </c>
      <c r="H27" s="93">
        <f>IF(E27=0,0,(G27/E27)*100)</f>
        <v>0</v>
      </c>
      <c r="I27" s="102" t="s">
        <v>73</v>
      </c>
      <c r="J27" s="75">
        <v>31510</v>
      </c>
    </row>
    <row r="28" spans="1:10" s="75" customFormat="1" ht="7.5" customHeight="1">
      <c r="A28" s="95"/>
      <c r="B28" s="103"/>
      <c r="C28" s="113"/>
      <c r="D28" s="98"/>
      <c r="E28" s="91"/>
      <c r="F28" s="91"/>
      <c r="G28" s="92"/>
      <c r="H28" s="93"/>
      <c r="I28" s="102" t="s">
        <v>74</v>
      </c>
      <c r="J28" s="75">
        <v>31520</v>
      </c>
    </row>
    <row r="29" spans="1:9" s="75" customFormat="1" ht="7.5" customHeight="1">
      <c r="A29" s="95"/>
      <c r="B29" s="103"/>
      <c r="C29" s="113"/>
      <c r="D29" s="98"/>
      <c r="E29" s="91"/>
      <c r="F29" s="91"/>
      <c r="G29" s="92"/>
      <c r="H29" s="93"/>
      <c r="I29" s="102"/>
    </row>
    <row r="30" spans="1:9" s="75" customFormat="1" ht="7.5" customHeight="1">
      <c r="A30" s="95"/>
      <c r="B30" s="103"/>
      <c r="C30" s="113"/>
      <c r="D30" s="98"/>
      <c r="E30" s="91"/>
      <c r="F30" s="91"/>
      <c r="G30" s="92"/>
      <c r="H30" s="93"/>
      <c r="I30" s="102"/>
    </row>
    <row r="31" spans="1:9" s="75" customFormat="1" ht="7.5" customHeight="1">
      <c r="A31" s="95"/>
      <c r="B31" s="103"/>
      <c r="C31" s="113"/>
      <c r="D31" s="98"/>
      <c r="E31" s="91"/>
      <c r="F31" s="91"/>
      <c r="G31" s="92"/>
      <c r="H31" s="93"/>
      <c r="I31" s="102"/>
    </row>
    <row r="32" spans="1:9" s="75" customFormat="1" ht="7.5" customHeight="1">
      <c r="A32" s="95"/>
      <c r="B32" s="103"/>
      <c r="C32" s="113"/>
      <c r="D32" s="98"/>
      <c r="E32" s="91"/>
      <c r="F32" s="91"/>
      <c r="G32" s="92"/>
      <c r="H32" s="93"/>
      <c r="I32" s="102"/>
    </row>
    <row r="33" spans="1:9" s="75" customFormat="1" ht="7.5" customHeight="1">
      <c r="A33" s="95"/>
      <c r="B33" s="103"/>
      <c r="C33" s="113"/>
      <c r="D33" s="98"/>
      <c r="E33" s="91"/>
      <c r="F33" s="91"/>
      <c r="G33" s="92"/>
      <c r="H33" s="93"/>
      <c r="I33" s="102"/>
    </row>
    <row r="34" spans="1:10" s="75" customFormat="1" ht="7.5" customHeight="1">
      <c r="A34" s="114"/>
      <c r="B34" s="105"/>
      <c r="C34" s="115"/>
      <c r="D34" s="100"/>
      <c r="E34" s="91"/>
      <c r="F34" s="91"/>
      <c r="G34" s="92"/>
      <c r="H34" s="93"/>
      <c r="I34" s="94" t="s">
        <v>75</v>
      </c>
      <c r="J34" s="75">
        <v>31700</v>
      </c>
    </row>
    <row r="35" spans="1:9" s="75" customFormat="1" ht="15" customHeight="1">
      <c r="A35" s="266" t="s">
        <v>76</v>
      </c>
      <c r="B35" s="267" t="s">
        <v>87</v>
      </c>
      <c r="C35" s="268"/>
      <c r="D35" s="100"/>
      <c r="E35" s="91">
        <f>E12+E27</f>
        <v>-27076000</v>
      </c>
      <c r="F35" s="91">
        <f>F12+F27</f>
        <v>-114220</v>
      </c>
      <c r="G35" s="92">
        <f>F35-E35</f>
        <v>26961780</v>
      </c>
      <c r="H35" s="93">
        <f>IF(E35=0,0,(G35/E35)*100)</f>
        <v>-99.57815039149061</v>
      </c>
      <c r="I35" s="116"/>
    </row>
    <row r="36" spans="1:10" s="75" customFormat="1" ht="15" customHeight="1">
      <c r="A36" s="95"/>
      <c r="B36" s="117"/>
      <c r="C36" s="118"/>
      <c r="D36" s="98"/>
      <c r="E36" s="91"/>
      <c r="F36" s="91"/>
      <c r="G36" s="92"/>
      <c r="H36" s="93"/>
      <c r="I36" s="102" t="s">
        <v>77</v>
      </c>
      <c r="J36" s="75">
        <v>31710</v>
      </c>
    </row>
    <row r="37" spans="1:10" s="75" customFormat="1" ht="15" customHeight="1">
      <c r="A37" s="266" t="s">
        <v>88</v>
      </c>
      <c r="B37" s="267" t="s">
        <v>89</v>
      </c>
      <c r="C37" s="268"/>
      <c r="D37" s="98"/>
      <c r="E37" s="101">
        <v>1276050000</v>
      </c>
      <c r="F37" s="101">
        <v>1291983468</v>
      </c>
      <c r="G37" s="92">
        <f>F37-E37</f>
        <v>15933468</v>
      </c>
      <c r="H37" s="93">
        <f>IF(E37=0,0,(G37/E37)*100)</f>
        <v>1.2486554602092395</v>
      </c>
      <c r="I37" s="102" t="s">
        <v>77</v>
      </c>
      <c r="J37" s="75">
        <v>31710</v>
      </c>
    </row>
    <row r="38" spans="1:10" s="75" customFormat="1" ht="15" customHeight="1">
      <c r="A38" s="95"/>
      <c r="B38" s="117"/>
      <c r="C38" s="118"/>
      <c r="D38" s="98"/>
      <c r="E38" s="91"/>
      <c r="F38" s="91"/>
      <c r="G38" s="92"/>
      <c r="H38" s="93"/>
      <c r="I38" s="102" t="s">
        <v>78</v>
      </c>
      <c r="J38" s="75">
        <v>31720</v>
      </c>
    </row>
    <row r="39" spans="1:10" s="75" customFormat="1" ht="15" customHeight="1">
      <c r="A39" s="266" t="s">
        <v>90</v>
      </c>
      <c r="B39" s="267" t="s">
        <v>91</v>
      </c>
      <c r="C39" s="268"/>
      <c r="D39" s="98"/>
      <c r="E39" s="91">
        <f>E35+E37</f>
        <v>1248974000</v>
      </c>
      <c r="F39" s="91">
        <f>F35+F37</f>
        <v>1291869248</v>
      </c>
      <c r="G39" s="92">
        <f>F39-E39</f>
        <v>42895248</v>
      </c>
      <c r="H39" s="93">
        <f>IF(E39=0,0,(G39/E39)*100)</f>
        <v>3.4344388273895214</v>
      </c>
      <c r="I39" s="102" t="s">
        <v>79</v>
      </c>
      <c r="J39" s="75">
        <v>31730</v>
      </c>
    </row>
    <row r="40" spans="1:10" s="75" customFormat="1" ht="12" customHeight="1">
      <c r="A40" s="119"/>
      <c r="B40" s="120"/>
      <c r="C40" s="121"/>
      <c r="D40" s="98"/>
      <c r="E40" s="91"/>
      <c r="F40" s="91"/>
      <c r="G40" s="92"/>
      <c r="H40" s="93"/>
      <c r="I40" s="102" t="s">
        <v>80</v>
      </c>
      <c r="J40" s="75">
        <v>31740</v>
      </c>
    </row>
    <row r="41" spans="1:10" s="75" customFormat="1" ht="10.5" customHeight="1" thickBot="1">
      <c r="A41" s="122"/>
      <c r="B41" s="123"/>
      <c r="C41" s="124"/>
      <c r="D41" s="125"/>
      <c r="E41" s="126"/>
      <c r="F41" s="126"/>
      <c r="G41" s="127"/>
      <c r="H41" s="128"/>
      <c r="I41" s="129" t="s">
        <v>81</v>
      </c>
      <c r="J41" s="75">
        <v>33000</v>
      </c>
    </row>
    <row r="42" spans="1:9" s="75" customFormat="1" ht="3.75" customHeight="1">
      <c r="A42" s="119"/>
      <c r="B42" s="120"/>
      <c r="C42" s="121"/>
      <c r="D42" s="130"/>
      <c r="E42" s="131"/>
      <c r="F42" s="131"/>
      <c r="G42" s="132"/>
      <c r="H42" s="93"/>
      <c r="I42" s="133"/>
    </row>
    <row r="43" spans="1:9" s="75" customFormat="1" ht="13.5" customHeight="1">
      <c r="A43" s="134" t="s">
        <v>92</v>
      </c>
      <c r="B43" s="121"/>
      <c r="C43" s="130"/>
      <c r="D43" s="135"/>
      <c r="E43" s="135"/>
      <c r="F43" s="136"/>
      <c r="G43" s="137"/>
      <c r="I43" s="138"/>
    </row>
    <row r="44" spans="1:10" s="75" customFormat="1" ht="25.5" customHeight="1">
      <c r="A44" s="269" t="s">
        <v>93</v>
      </c>
      <c r="B44" s="270"/>
      <c r="C44" s="270"/>
      <c r="D44" s="270"/>
      <c r="E44" s="270"/>
      <c r="F44" s="270"/>
      <c r="G44" s="270"/>
      <c r="H44" s="270"/>
      <c r="I44" s="74"/>
      <c r="J44" s="73"/>
    </row>
    <row r="45" spans="2:8" ht="15" customHeight="1">
      <c r="B45" s="140"/>
      <c r="C45" s="140"/>
      <c r="D45" s="140"/>
      <c r="E45" s="140"/>
      <c r="F45" s="140"/>
      <c r="G45" s="140"/>
      <c r="H45" s="140"/>
    </row>
  </sheetData>
  <mergeCells count="25">
    <mergeCell ref="K3:O3"/>
    <mergeCell ref="A39:C39"/>
    <mergeCell ref="A44:H44"/>
    <mergeCell ref="A27:C27"/>
    <mergeCell ref="B24:C24"/>
    <mergeCell ref="A35:C35"/>
    <mergeCell ref="A37:C37"/>
    <mergeCell ref="B21:C21"/>
    <mergeCell ref="B22:C22"/>
    <mergeCell ref="B23:C23"/>
    <mergeCell ref="B25:C25"/>
    <mergeCell ref="B17:C17"/>
    <mergeCell ref="B18:C18"/>
    <mergeCell ref="B20:C20"/>
    <mergeCell ref="B19:C19"/>
    <mergeCell ref="B10:C10"/>
    <mergeCell ref="A12:C12"/>
    <mergeCell ref="A14:C14"/>
    <mergeCell ref="B16:C16"/>
    <mergeCell ref="A2:J2"/>
    <mergeCell ref="A7:C7"/>
    <mergeCell ref="B9:C9"/>
    <mergeCell ref="A3:J3"/>
    <mergeCell ref="A5:D5"/>
    <mergeCell ref="G5:H5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40"/>
  <sheetViews>
    <sheetView showGridLines="0" zoomScale="75" zoomScaleNormal="75" workbookViewId="0" topLeftCell="A1">
      <selection activeCell="G4" sqref="G4"/>
    </sheetView>
  </sheetViews>
  <sheetFormatPr defaultColWidth="9.00390625" defaultRowHeight="16.5"/>
  <cols>
    <col min="1" max="1" width="2.125" style="232" customWidth="1"/>
    <col min="2" max="2" width="2.375" style="233" customWidth="1"/>
    <col min="3" max="3" width="17.625" style="234" customWidth="1"/>
    <col min="4" max="4" width="1.37890625" style="234" customWidth="1"/>
    <col min="5" max="5" width="15.50390625" style="235" customWidth="1"/>
    <col min="6" max="6" width="6.875" style="235" customWidth="1"/>
    <col min="7" max="7" width="15.50390625" style="236" customWidth="1"/>
    <col min="8" max="8" width="6.875" style="235" customWidth="1"/>
    <col min="9" max="9" width="15.25390625" style="237" customWidth="1"/>
    <col min="10" max="10" width="7.625" style="238" customWidth="1"/>
    <col min="11" max="11" width="4.125" style="239" customWidth="1"/>
    <col min="12" max="12" width="2.375" style="239" customWidth="1"/>
    <col min="13" max="13" width="17.00390625" style="239" customWidth="1"/>
    <col min="14" max="14" width="1.37890625" style="239" customWidth="1"/>
    <col min="15" max="15" width="15.50390625" style="235" customWidth="1"/>
    <col min="16" max="16" width="6.875" style="235" customWidth="1"/>
    <col min="17" max="17" width="15.50390625" style="236" customWidth="1"/>
    <col min="18" max="18" width="6.75390625" style="235" customWidth="1"/>
    <col min="19" max="19" width="15.25390625" style="237" customWidth="1"/>
    <col min="20" max="20" width="7.625" style="238" customWidth="1"/>
    <col min="21" max="16384" width="9.00390625" style="239" customWidth="1"/>
  </cols>
  <sheetData>
    <row r="1" spans="1:20" s="145" customFormat="1" ht="18" customHeight="1">
      <c r="A1" s="144"/>
      <c r="D1" s="146"/>
      <c r="E1" s="147"/>
      <c r="F1" s="147"/>
      <c r="G1" s="147"/>
      <c r="H1" s="147"/>
      <c r="I1" s="148"/>
      <c r="J1" s="149"/>
      <c r="O1" s="147"/>
      <c r="P1" s="147"/>
      <c r="Q1" s="147"/>
      <c r="R1" s="147"/>
      <c r="S1" s="148"/>
      <c r="T1" s="149"/>
    </row>
    <row r="2" spans="1:20" s="151" customFormat="1" ht="36" customHeight="1">
      <c r="A2" s="271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150" t="s">
        <v>127</v>
      </c>
      <c r="O2" s="152"/>
      <c r="P2" s="152"/>
      <c r="Q2" s="152"/>
      <c r="R2" s="152"/>
      <c r="S2" s="153"/>
      <c r="T2" s="154"/>
    </row>
    <row r="3" spans="3:20" s="155" customFormat="1" ht="18" customHeight="1">
      <c r="C3" s="157"/>
      <c r="D3" s="158"/>
      <c r="E3" s="159"/>
      <c r="F3" s="159"/>
      <c r="G3" s="159"/>
      <c r="H3" s="159"/>
      <c r="I3" s="160"/>
      <c r="J3" s="161" t="s">
        <v>128</v>
      </c>
      <c r="K3" s="162" t="s">
        <v>129</v>
      </c>
      <c r="O3" s="159"/>
      <c r="P3" s="159"/>
      <c r="Q3" s="159"/>
      <c r="R3" s="159"/>
      <c r="S3" s="160"/>
      <c r="T3" s="163"/>
    </row>
    <row r="4" spans="1:20" s="165" customFormat="1" ht="31.5" customHeight="1" thickBot="1">
      <c r="A4" s="164"/>
      <c r="B4" s="164"/>
      <c r="D4" s="166"/>
      <c r="E4" s="167"/>
      <c r="F4" s="167"/>
      <c r="G4" s="167"/>
      <c r="H4" s="167"/>
      <c r="I4" s="168"/>
      <c r="J4" s="169" t="s">
        <v>130</v>
      </c>
      <c r="K4" s="170" t="s">
        <v>131</v>
      </c>
      <c r="O4" s="167"/>
      <c r="P4" s="167"/>
      <c r="Q4" s="167"/>
      <c r="R4" s="167"/>
      <c r="S4" s="277" t="s">
        <v>132</v>
      </c>
      <c r="T4" s="277"/>
    </row>
    <row r="5" spans="1:20" s="179" customFormat="1" ht="21.75" customHeight="1">
      <c r="A5" s="171"/>
      <c r="B5" s="172"/>
      <c r="C5" s="172"/>
      <c r="D5" s="173"/>
      <c r="E5" s="174" t="s">
        <v>94</v>
      </c>
      <c r="F5" s="175"/>
      <c r="G5" s="174" t="s">
        <v>95</v>
      </c>
      <c r="H5" s="175"/>
      <c r="I5" s="176" t="s">
        <v>96</v>
      </c>
      <c r="J5" s="177"/>
      <c r="K5" s="171"/>
      <c r="L5" s="172"/>
      <c r="M5" s="172"/>
      <c r="N5" s="178"/>
      <c r="O5" s="174" t="s">
        <v>94</v>
      </c>
      <c r="P5" s="175"/>
      <c r="Q5" s="174" t="s">
        <v>95</v>
      </c>
      <c r="R5" s="175"/>
      <c r="S5" s="176" t="s">
        <v>96</v>
      </c>
      <c r="T5" s="177"/>
    </row>
    <row r="6" spans="1:20" s="179" customFormat="1" ht="33" customHeight="1">
      <c r="A6" s="272" t="s">
        <v>97</v>
      </c>
      <c r="B6" s="272"/>
      <c r="C6" s="272"/>
      <c r="D6" s="273"/>
      <c r="E6" s="180" t="s">
        <v>98</v>
      </c>
      <c r="F6" s="181" t="s">
        <v>4</v>
      </c>
      <c r="G6" s="180" t="s">
        <v>98</v>
      </c>
      <c r="H6" s="181" t="s">
        <v>4</v>
      </c>
      <c r="I6" s="180" t="s">
        <v>98</v>
      </c>
      <c r="J6" s="182" t="s">
        <v>4</v>
      </c>
      <c r="K6" s="272" t="s">
        <v>133</v>
      </c>
      <c r="L6" s="272"/>
      <c r="M6" s="272"/>
      <c r="N6" s="273"/>
      <c r="O6" s="180" t="s">
        <v>98</v>
      </c>
      <c r="P6" s="181" t="s">
        <v>4</v>
      </c>
      <c r="Q6" s="180" t="s">
        <v>98</v>
      </c>
      <c r="R6" s="181" t="s">
        <v>4</v>
      </c>
      <c r="S6" s="180" t="s">
        <v>98</v>
      </c>
      <c r="T6" s="182" t="s">
        <v>4</v>
      </c>
    </row>
    <row r="7" spans="1:20" s="179" customFormat="1" ht="19.5" customHeight="1">
      <c r="A7" s="183"/>
      <c r="B7" s="184"/>
      <c r="C7" s="184"/>
      <c r="D7" s="185"/>
      <c r="E7" s="186"/>
      <c r="F7" s="187"/>
      <c r="G7" s="186"/>
      <c r="H7" s="187"/>
      <c r="I7" s="188"/>
      <c r="J7" s="189"/>
      <c r="K7" s="183"/>
      <c r="L7" s="184"/>
      <c r="M7" s="184"/>
      <c r="N7" s="190"/>
      <c r="O7" s="186"/>
      <c r="P7" s="187"/>
      <c r="Q7" s="186"/>
      <c r="R7" s="187"/>
      <c r="S7" s="188"/>
      <c r="T7" s="191"/>
    </row>
    <row r="8" spans="1:20" s="200" customFormat="1" ht="19.5" customHeight="1">
      <c r="A8" s="192"/>
      <c r="B8" s="193" t="s">
        <v>99</v>
      </c>
      <c r="C8" s="194"/>
      <c r="D8" s="195"/>
      <c r="E8" s="196">
        <f>E10+E20+E29</f>
        <v>1318102771</v>
      </c>
      <c r="F8" s="196">
        <f>IF(E$8&gt;0,(E8/E$8)*100,0)</f>
        <v>100</v>
      </c>
      <c r="G8" s="196">
        <f>G10+G20+G29</f>
        <v>1317989840</v>
      </c>
      <c r="H8" s="196">
        <f>IF(G$8&gt;0,(G8/G$8)*100,0)</f>
        <v>100</v>
      </c>
      <c r="I8" s="197">
        <f>E8-G8</f>
        <v>112931</v>
      </c>
      <c r="J8" s="198">
        <f>ABS(IF(G8=0,0,(I8/G8)*100))</f>
        <v>0.008568427204264336</v>
      </c>
      <c r="K8" s="192"/>
      <c r="L8" s="193" t="s">
        <v>100</v>
      </c>
      <c r="M8" s="194"/>
      <c r="N8" s="199"/>
      <c r="O8" s="196">
        <f>O10+O16</f>
        <v>4434661</v>
      </c>
      <c r="P8" s="196">
        <f>IF(O$39&gt;0,(O8/O$39)*100,0)</f>
        <v>0.3364427340241135</v>
      </c>
      <c r="Q8" s="196">
        <f>Q10+Q16</f>
        <v>3833753</v>
      </c>
      <c r="R8" s="196">
        <f>IF(Q$39&gt;0,(Q8/Q$39)*100,0)</f>
        <v>0.2908787976696391</v>
      </c>
      <c r="S8" s="197">
        <f>O8-Q8</f>
        <v>600908</v>
      </c>
      <c r="T8" s="198">
        <f>ABS(IF(Q8=0,0,(S8/Q8)*100))</f>
        <v>15.674144891441886</v>
      </c>
    </row>
    <row r="9" spans="1:20" s="200" customFormat="1" ht="19.5" customHeight="1">
      <c r="A9" s="192"/>
      <c r="B9" s="201"/>
      <c r="C9" s="202"/>
      <c r="D9" s="203"/>
      <c r="E9" s="196"/>
      <c r="F9" s="196"/>
      <c r="G9" s="196"/>
      <c r="H9" s="196"/>
      <c r="I9" s="197"/>
      <c r="J9" s="198"/>
      <c r="K9" s="192"/>
      <c r="L9" s="201"/>
      <c r="M9" s="202"/>
      <c r="N9" s="204"/>
      <c r="O9" s="196"/>
      <c r="P9" s="196"/>
      <c r="Q9" s="196"/>
      <c r="R9" s="196"/>
      <c r="S9" s="197"/>
      <c r="T9" s="198"/>
    </row>
    <row r="10" spans="1:20" s="210" customFormat="1" ht="19.5" customHeight="1">
      <c r="A10" s="201" t="s">
        <v>101</v>
      </c>
      <c r="B10" s="205"/>
      <c r="C10" s="202"/>
      <c r="D10" s="206"/>
      <c r="E10" s="196">
        <f>SUM(E12:E17)</f>
        <v>1296171364</v>
      </c>
      <c r="F10" s="196">
        <f>IF(E$8&gt;0,(E10/E$8)*100,0)</f>
        <v>98.33613831314827</v>
      </c>
      <c r="G10" s="196">
        <f>SUM(G12:G17)</f>
        <v>1296316506</v>
      </c>
      <c r="H10" s="196">
        <f>IF(G$8&gt;0,(G10/G$8)*100,0)</f>
        <v>98.35557654981619</v>
      </c>
      <c r="I10" s="197">
        <f>E10-G10</f>
        <v>-145142</v>
      </c>
      <c r="J10" s="198">
        <f>ABS(IF(G10=0,0,(I10/G10)*100))</f>
        <v>0.011196494014248092</v>
      </c>
      <c r="K10" s="201" t="s">
        <v>102</v>
      </c>
      <c r="L10" s="207"/>
      <c r="M10" s="208"/>
      <c r="N10" s="209"/>
      <c r="O10" s="196">
        <f>SUM(O12:O14)</f>
        <v>2483254</v>
      </c>
      <c r="P10" s="196">
        <f>IF(O$39&gt;0,(O10/O$39)*100,0)</f>
        <v>0.18839608372236705</v>
      </c>
      <c r="Q10" s="196">
        <f>SUM(Q12:Q14)</f>
        <v>2146219</v>
      </c>
      <c r="R10" s="196">
        <f>IF(Q$39&gt;0,(Q10/Q$39)*100,0)</f>
        <v>0.162840329634104</v>
      </c>
      <c r="S10" s="197">
        <f>O10-Q10</f>
        <v>337035</v>
      </c>
      <c r="T10" s="198">
        <f>ABS(IF(Q10=0,0,(S10/Q10)*100))</f>
        <v>15.703663046501779</v>
      </c>
    </row>
    <row r="11" spans="1:20" s="210" customFormat="1" ht="19.5" customHeight="1">
      <c r="A11" s="201"/>
      <c r="B11" s="205"/>
      <c r="C11" s="202"/>
      <c r="D11" s="206"/>
      <c r="E11" s="196"/>
      <c r="F11" s="196"/>
      <c r="G11" s="196"/>
      <c r="H11" s="196"/>
      <c r="I11" s="211"/>
      <c r="J11" s="198"/>
      <c r="K11" s="201"/>
      <c r="L11" s="207"/>
      <c r="M11" s="208"/>
      <c r="N11" s="209"/>
      <c r="O11" s="196"/>
      <c r="P11" s="196"/>
      <c r="Q11" s="196"/>
      <c r="R11" s="196"/>
      <c r="S11" s="211"/>
      <c r="T11" s="212"/>
    </row>
    <row r="12" spans="1:20" s="210" customFormat="1" ht="19.5" customHeight="1">
      <c r="A12" s="192"/>
      <c r="B12" s="274" t="s">
        <v>103</v>
      </c>
      <c r="C12" s="275"/>
      <c r="D12" s="206"/>
      <c r="E12" s="213">
        <v>1291869248</v>
      </c>
      <c r="F12" s="196">
        <f aca="true" t="shared" si="0" ref="F12:F17">IF(E$8&gt;0,(E12/E$8)*100,0)</f>
        <v>98.00975132006607</v>
      </c>
      <c r="G12" s="213">
        <v>1291983468</v>
      </c>
      <c r="H12" s="196">
        <f aca="true" t="shared" si="1" ref="H12:H17">IF(G$8&gt;0,(G12/G$8)*100,0)</f>
        <v>98.02681544191569</v>
      </c>
      <c r="I12" s="197">
        <f aca="true" t="shared" si="2" ref="I12:I17">E12-G12</f>
        <v>-114220</v>
      </c>
      <c r="J12" s="198">
        <f aca="true" t="shared" si="3" ref="J12:J17">ABS(IF(G12=0,0,(I12/G12)*100))</f>
        <v>0.008840670397804192</v>
      </c>
      <c r="K12" s="192"/>
      <c r="L12" s="274" t="s">
        <v>104</v>
      </c>
      <c r="M12" s="275"/>
      <c r="N12" s="214"/>
      <c r="O12" s="213"/>
      <c r="P12" s="196">
        <f>IF(O$39&gt;0,(O12/O$39)*100,0)</f>
        <v>0</v>
      </c>
      <c r="Q12" s="213"/>
      <c r="R12" s="196">
        <f>IF(Q$39&gt;0,(Q12/Q$39)*100,0)</f>
        <v>0</v>
      </c>
      <c r="S12" s="197">
        <f>O12-Q12</f>
        <v>0</v>
      </c>
      <c r="T12" s="198">
        <f>ABS(IF(Q12=0,0,(S12/Q12)*100))</f>
        <v>0</v>
      </c>
    </row>
    <row r="13" spans="1:20" s="210" customFormat="1" ht="19.5" customHeight="1">
      <c r="A13" s="192"/>
      <c r="B13" s="274" t="s">
        <v>105</v>
      </c>
      <c r="C13" s="275"/>
      <c r="D13" s="206"/>
      <c r="E13" s="213"/>
      <c r="F13" s="196">
        <f t="shared" si="0"/>
        <v>0</v>
      </c>
      <c r="G13" s="213"/>
      <c r="H13" s="196">
        <f t="shared" si="1"/>
        <v>0</v>
      </c>
      <c r="I13" s="197">
        <f t="shared" si="2"/>
        <v>0</v>
      </c>
      <c r="J13" s="198">
        <f t="shared" si="3"/>
        <v>0</v>
      </c>
      <c r="K13" s="192"/>
      <c r="L13" s="274" t="s">
        <v>106</v>
      </c>
      <c r="M13" s="275"/>
      <c r="N13" s="214"/>
      <c r="O13" s="213">
        <v>2483254</v>
      </c>
      <c r="P13" s="196">
        <f>IF(O$39&gt;0,(O13/O$39)*100,0)</f>
        <v>0.18839608372236705</v>
      </c>
      <c r="Q13" s="213">
        <v>2146219</v>
      </c>
      <c r="R13" s="196">
        <f>IF(Q$39&gt;0,(Q13/Q$39)*100,0)</f>
        <v>0.162840329634104</v>
      </c>
      <c r="S13" s="197">
        <f>O13-Q13</f>
        <v>337035</v>
      </c>
      <c r="T13" s="198">
        <f>ABS(IF(Q13=0,0,(S13/Q13)*100))</f>
        <v>15.703663046501779</v>
      </c>
    </row>
    <row r="14" spans="1:20" s="210" customFormat="1" ht="19.5" customHeight="1">
      <c r="A14" s="192"/>
      <c r="B14" s="274" t="s">
        <v>107</v>
      </c>
      <c r="C14" s="275"/>
      <c r="D14" s="206"/>
      <c r="E14" s="213">
        <v>1143715</v>
      </c>
      <c r="F14" s="196">
        <f t="shared" si="0"/>
        <v>0.08676978951590415</v>
      </c>
      <c r="G14" s="213">
        <v>1235325</v>
      </c>
      <c r="H14" s="196">
        <f t="shared" si="1"/>
        <v>0.09372796075575211</v>
      </c>
      <c r="I14" s="197">
        <f t="shared" si="2"/>
        <v>-91610</v>
      </c>
      <c r="J14" s="198">
        <f t="shared" si="3"/>
        <v>7.4158622224920565</v>
      </c>
      <c r="K14" s="192"/>
      <c r="L14" s="274" t="s">
        <v>108</v>
      </c>
      <c r="M14" s="275"/>
      <c r="N14" s="214"/>
      <c r="O14" s="213"/>
      <c r="P14" s="196">
        <f>IF(O$39&gt;0,(O14/O$39)*100,0)</f>
        <v>0</v>
      </c>
      <c r="Q14" s="213"/>
      <c r="R14" s="196">
        <f>IF(Q$39&gt;0,(Q14/Q$39)*100,0)</f>
        <v>0</v>
      </c>
      <c r="S14" s="197">
        <f>O14-Q14</f>
        <v>0</v>
      </c>
      <c r="T14" s="198">
        <f>ABS(IF(Q14=0,0,(S14/Q14)*100))</f>
        <v>0</v>
      </c>
    </row>
    <row r="15" spans="1:20" s="210" customFormat="1" ht="19.5" customHeight="1">
      <c r="A15" s="192"/>
      <c r="B15" s="274" t="s">
        <v>109</v>
      </c>
      <c r="C15" s="275"/>
      <c r="D15" s="206"/>
      <c r="E15" s="213">
        <v>886433</v>
      </c>
      <c r="F15" s="196">
        <f t="shared" si="0"/>
        <v>0.06725067418889448</v>
      </c>
      <c r="G15" s="213">
        <v>971689</v>
      </c>
      <c r="H15" s="196">
        <f t="shared" si="1"/>
        <v>0.07372507514928947</v>
      </c>
      <c r="I15" s="197">
        <f t="shared" si="2"/>
        <v>-85256</v>
      </c>
      <c r="J15" s="198">
        <f t="shared" si="3"/>
        <v>8.774000734803009</v>
      </c>
      <c r="K15" s="192"/>
      <c r="L15" s="201"/>
      <c r="M15" s="208"/>
      <c r="N15" s="209"/>
      <c r="O15" s="196"/>
      <c r="P15" s="196"/>
      <c r="Q15" s="196"/>
      <c r="R15" s="196"/>
      <c r="S15" s="197"/>
      <c r="T15" s="212"/>
    </row>
    <row r="16" spans="1:20" s="210" customFormat="1" ht="19.5" customHeight="1">
      <c r="A16" s="192"/>
      <c r="B16" s="274" t="s">
        <v>110</v>
      </c>
      <c r="C16" s="275"/>
      <c r="D16" s="206"/>
      <c r="E16" s="213">
        <v>2271968</v>
      </c>
      <c r="F16" s="196">
        <f t="shared" si="0"/>
        <v>0.17236652937739708</v>
      </c>
      <c r="G16" s="213">
        <v>2126024</v>
      </c>
      <c r="H16" s="196">
        <f t="shared" si="1"/>
        <v>0.16130807199545635</v>
      </c>
      <c r="I16" s="197">
        <f t="shared" si="2"/>
        <v>145944</v>
      </c>
      <c r="J16" s="198">
        <f t="shared" si="3"/>
        <v>6.864644989896633</v>
      </c>
      <c r="K16" s="201" t="s">
        <v>111</v>
      </c>
      <c r="L16" s="215"/>
      <c r="M16" s="216"/>
      <c r="N16" s="215"/>
      <c r="O16" s="196">
        <f>O18</f>
        <v>1951407</v>
      </c>
      <c r="P16" s="196">
        <f>IF(O$39&gt;0,(O16/O$39)*100,0)</f>
        <v>0.14804665030174646</v>
      </c>
      <c r="Q16" s="196">
        <f>Q18</f>
        <v>1687534</v>
      </c>
      <c r="R16" s="196">
        <f>IF(Q$39&gt;0,(Q16/Q$39)*100,0)</f>
        <v>0.1280384680355351</v>
      </c>
      <c r="S16" s="197">
        <f>O16-Q16</f>
        <v>263873</v>
      </c>
      <c r="T16" s="198">
        <f>ABS(IF(Q16=0,0,(S16/Q16)*100))</f>
        <v>15.636603469915272</v>
      </c>
    </row>
    <row r="17" spans="1:20" s="210" customFormat="1" ht="19.5" customHeight="1">
      <c r="A17" s="192"/>
      <c r="B17" s="274" t="s">
        <v>112</v>
      </c>
      <c r="C17" s="275"/>
      <c r="D17" s="206"/>
      <c r="E17" s="213"/>
      <c r="F17" s="196">
        <f t="shared" si="0"/>
        <v>0</v>
      </c>
      <c r="G17" s="213"/>
      <c r="H17" s="196">
        <f t="shared" si="1"/>
        <v>0</v>
      </c>
      <c r="I17" s="197">
        <f t="shared" si="2"/>
        <v>0</v>
      </c>
      <c r="J17" s="198">
        <f t="shared" si="3"/>
        <v>0</v>
      </c>
      <c r="K17" s="201"/>
      <c r="L17" s="207"/>
      <c r="M17" s="208"/>
      <c r="N17" s="209"/>
      <c r="O17" s="196"/>
      <c r="P17" s="196"/>
      <c r="Q17" s="196"/>
      <c r="R17" s="196"/>
      <c r="S17" s="211"/>
      <c r="T17" s="212"/>
    </row>
    <row r="18" spans="1:20" s="210" customFormat="1" ht="19.5" customHeight="1">
      <c r="A18" s="192"/>
      <c r="B18" s="201"/>
      <c r="C18" s="202"/>
      <c r="D18" s="206"/>
      <c r="E18" s="196"/>
      <c r="F18" s="196"/>
      <c r="G18" s="196"/>
      <c r="H18" s="196"/>
      <c r="I18" s="211"/>
      <c r="J18" s="198"/>
      <c r="K18" s="192"/>
      <c r="L18" s="274" t="s">
        <v>113</v>
      </c>
      <c r="M18" s="275"/>
      <c r="N18" s="214"/>
      <c r="O18" s="213">
        <v>1951407</v>
      </c>
      <c r="P18" s="196">
        <f>IF(O$39&gt;0,(O18/O$39)*100,0)</f>
        <v>0.14804665030174646</v>
      </c>
      <c r="Q18" s="213">
        <v>1687534</v>
      </c>
      <c r="R18" s="196">
        <f>IF(Q$39&gt;0,(Q18/Q$39)*100,0)</f>
        <v>0.1280384680355351</v>
      </c>
      <c r="S18" s="197">
        <f>O18-Q18</f>
        <v>263873</v>
      </c>
      <c r="T18" s="198">
        <f>ABS(IF(Q18=0,0,(S18/Q18)*100))</f>
        <v>15.636603469915272</v>
      </c>
    </row>
    <row r="19" spans="1:20" s="210" customFormat="1" ht="19.5" customHeight="1">
      <c r="A19" s="192"/>
      <c r="B19" s="201"/>
      <c r="C19" s="202"/>
      <c r="D19" s="206"/>
      <c r="E19" s="196"/>
      <c r="F19" s="196"/>
      <c r="G19" s="196"/>
      <c r="H19" s="196"/>
      <c r="I19" s="211"/>
      <c r="J19" s="198"/>
      <c r="K19" s="192"/>
      <c r="L19" s="201"/>
      <c r="M19" s="208"/>
      <c r="N19" s="209"/>
      <c r="O19" s="196"/>
      <c r="P19" s="196"/>
      <c r="Q19" s="196"/>
      <c r="R19" s="196"/>
      <c r="S19" s="197"/>
      <c r="T19" s="212"/>
    </row>
    <row r="20" spans="1:20" s="210" customFormat="1" ht="19.5" customHeight="1">
      <c r="A20" s="276" t="s">
        <v>134</v>
      </c>
      <c r="B20" s="276"/>
      <c r="C20" s="276"/>
      <c r="D20" s="206"/>
      <c r="E20" s="196">
        <f>SUM(E23:E26)</f>
        <v>1931407</v>
      </c>
      <c r="F20" s="196">
        <f>IF(E$8&gt;0,(E20/E$8)*100,0)</f>
        <v>0.14652931793282756</v>
      </c>
      <c r="G20" s="196">
        <f>SUM(G23:G26)</f>
        <v>1667534</v>
      </c>
      <c r="H20" s="196">
        <f>IF(G$8&gt;0,(G20/G$8)*100,0)</f>
        <v>0.1265210056550967</v>
      </c>
      <c r="I20" s="197">
        <f>E20-G20</f>
        <v>263873</v>
      </c>
      <c r="J20" s="198">
        <f>ABS(IF(G20=0,0,(I20/G20)*100))</f>
        <v>15.824145114882215</v>
      </c>
      <c r="K20" s="192"/>
      <c r="L20" s="217" t="s">
        <v>135</v>
      </c>
      <c r="M20" s="216"/>
      <c r="N20" s="218"/>
      <c r="O20" s="196">
        <f>O22</f>
        <v>1313668110</v>
      </c>
      <c r="P20" s="196">
        <f>IF(O$39&gt;0,(O20/O$39)*100,0)</f>
        <v>99.66355726597588</v>
      </c>
      <c r="Q20" s="196">
        <f>Q22</f>
        <v>1314156087</v>
      </c>
      <c r="R20" s="196">
        <f>IF(Q$39&gt;0,(Q20/Q$39)*100,0)</f>
        <v>99.70912120233037</v>
      </c>
      <c r="S20" s="197">
        <f>O20-Q20</f>
        <v>-487977</v>
      </c>
      <c r="T20" s="198">
        <f>ABS(IF(Q20=0,0,(S20/Q20)*100))</f>
        <v>0.03713234712582509</v>
      </c>
    </row>
    <row r="21" spans="1:20" s="210" customFormat="1" ht="19.5" customHeight="1">
      <c r="A21" s="276" t="s">
        <v>114</v>
      </c>
      <c r="B21" s="276"/>
      <c r="C21" s="276"/>
      <c r="D21" s="206"/>
      <c r="E21" s="196"/>
      <c r="F21" s="196"/>
      <c r="G21" s="196"/>
      <c r="H21" s="196"/>
      <c r="I21" s="197"/>
      <c r="J21" s="198"/>
      <c r="K21" s="192"/>
      <c r="L21" s="193"/>
      <c r="M21" s="202"/>
      <c r="N21" s="204"/>
      <c r="O21" s="196"/>
      <c r="P21" s="196"/>
      <c r="Q21" s="196"/>
      <c r="R21" s="196"/>
      <c r="S21" s="197"/>
      <c r="T21" s="198"/>
    </row>
    <row r="22" spans="1:20" s="210" customFormat="1" ht="19.5" customHeight="1">
      <c r="A22" s="201"/>
      <c r="B22" s="205"/>
      <c r="C22" s="202"/>
      <c r="D22" s="206"/>
      <c r="E22" s="196"/>
      <c r="F22" s="196"/>
      <c r="G22" s="196"/>
      <c r="H22" s="196"/>
      <c r="I22" s="211"/>
      <c r="J22" s="198"/>
      <c r="K22" s="201" t="s">
        <v>115</v>
      </c>
      <c r="L22" s="207"/>
      <c r="M22" s="208"/>
      <c r="N22" s="209"/>
      <c r="O22" s="196">
        <f>O24+O25</f>
        <v>1313668110</v>
      </c>
      <c r="P22" s="196">
        <f>IF(O$39&gt;0,(O22/O$39)*100,0)</f>
        <v>99.66355726597588</v>
      </c>
      <c r="Q22" s="196">
        <f>Q24+Q25</f>
        <v>1314156087</v>
      </c>
      <c r="R22" s="196">
        <f>IF(Q$39&gt;0,(Q22/Q$39)*100,0)</f>
        <v>99.70912120233037</v>
      </c>
      <c r="S22" s="197">
        <f>O22-Q22</f>
        <v>-487977</v>
      </c>
      <c r="T22" s="198">
        <f>ABS(IF(Q22=0,0,(S22/Q22)*100))</f>
        <v>0.03713234712582509</v>
      </c>
    </row>
    <row r="23" spans="1:20" s="210" customFormat="1" ht="19.5" customHeight="1">
      <c r="A23" s="192"/>
      <c r="B23" s="274" t="s">
        <v>116</v>
      </c>
      <c r="C23" s="275"/>
      <c r="D23" s="206"/>
      <c r="E23" s="213"/>
      <c r="F23" s="196">
        <f>IF(E$8&gt;0,(E23/E$8)*100,0)</f>
        <v>0</v>
      </c>
      <c r="G23" s="213"/>
      <c r="H23" s="196">
        <f>IF(G$8&gt;0,(G23/G$8)*100,0)</f>
        <v>0</v>
      </c>
      <c r="I23" s="197">
        <f>E23-G23</f>
        <v>0</v>
      </c>
      <c r="J23" s="198">
        <f>ABS(IF(G23=0,0,(I23/G23)*100))</f>
        <v>0</v>
      </c>
      <c r="K23" s="201"/>
      <c r="L23" s="207"/>
      <c r="M23" s="208"/>
      <c r="N23" s="209"/>
      <c r="O23" s="196"/>
      <c r="P23" s="196"/>
      <c r="Q23" s="196"/>
      <c r="R23" s="196"/>
      <c r="S23" s="211"/>
      <c r="T23" s="212"/>
    </row>
    <row r="24" spans="1:20" s="210" customFormat="1" ht="19.5" customHeight="1">
      <c r="A24" s="192"/>
      <c r="B24" s="274" t="s">
        <v>117</v>
      </c>
      <c r="C24" s="275"/>
      <c r="D24" s="206"/>
      <c r="E24" s="213"/>
      <c r="F24" s="196">
        <f>IF(E$8&gt;0,(E24/E$8)*100,0)</f>
        <v>0</v>
      </c>
      <c r="G24" s="213"/>
      <c r="H24" s="196">
        <f>IF(G$8&gt;0,(G24/G$8)*100,0)</f>
        <v>0</v>
      </c>
      <c r="I24" s="197">
        <f>E24-G24</f>
        <v>0</v>
      </c>
      <c r="J24" s="198">
        <f>ABS(IF(G24=0,0,(I24/G24)*100))</f>
        <v>0</v>
      </c>
      <c r="K24" s="201"/>
      <c r="L24" s="274" t="s">
        <v>118</v>
      </c>
      <c r="M24" s="275"/>
      <c r="N24" s="214"/>
      <c r="O24" s="213">
        <v>1313668110</v>
      </c>
      <c r="P24" s="196">
        <f>IF(O$39&gt;0,(O24/O$39)*100,0)</f>
        <v>99.66355726597588</v>
      </c>
      <c r="Q24" s="213">
        <v>1314156087</v>
      </c>
      <c r="R24" s="196">
        <f>IF(Q$39&gt;0,(Q24/Q$39)*100,0)</f>
        <v>99.70912120233037</v>
      </c>
      <c r="S24" s="197">
        <f>O24-Q24</f>
        <v>-487977</v>
      </c>
      <c r="T24" s="198">
        <f>ABS(IF(Q24=0,0,(S24/Q24)*100))</f>
        <v>0.03713234712582509</v>
      </c>
    </row>
    <row r="25" spans="1:20" s="210" customFormat="1" ht="19.5" customHeight="1">
      <c r="A25" s="192"/>
      <c r="B25" s="274" t="s">
        <v>119</v>
      </c>
      <c r="C25" s="275"/>
      <c r="D25" s="206"/>
      <c r="E25" s="213"/>
      <c r="F25" s="196">
        <f>IF(E$8&gt;0,(E25/E$8)*100,0)</f>
        <v>0</v>
      </c>
      <c r="G25" s="213"/>
      <c r="H25" s="196">
        <f>IF(G$8&gt;0,(G25/G$8)*100,0)</f>
        <v>0</v>
      </c>
      <c r="I25" s="197">
        <f>E25-G25</f>
        <v>0</v>
      </c>
      <c r="J25" s="198">
        <f>ABS(IF(G25=0,0,(I25/G25)*100))</f>
        <v>0</v>
      </c>
      <c r="K25" s="201"/>
      <c r="L25" s="274" t="s">
        <v>120</v>
      </c>
      <c r="M25" s="275"/>
      <c r="N25" s="214"/>
      <c r="O25" s="213"/>
      <c r="P25" s="196">
        <f>IF(O$39&gt;0,(O25/O$39)*100,0)</f>
        <v>0</v>
      </c>
      <c r="Q25" s="213"/>
      <c r="R25" s="196">
        <f>IF(Q$39&gt;0,(Q25/Q$39)*100,0)</f>
        <v>0</v>
      </c>
      <c r="S25" s="197">
        <f>O25-Q25</f>
        <v>0</v>
      </c>
      <c r="T25" s="198">
        <f>ABS(IF(Q25=0,0,(S25/Q25)*100))</f>
        <v>0</v>
      </c>
    </row>
    <row r="26" spans="1:20" s="210" customFormat="1" ht="19.5" customHeight="1">
      <c r="A26" s="192"/>
      <c r="B26" s="274" t="s">
        <v>121</v>
      </c>
      <c r="C26" s="275"/>
      <c r="D26" s="206"/>
      <c r="E26" s="213">
        <v>1931407</v>
      </c>
      <c r="F26" s="196">
        <f>IF(E$8&gt;0,(E26/E$8)*100,0)</f>
        <v>0.14652931793282756</v>
      </c>
      <c r="G26" s="213">
        <v>1667534</v>
      </c>
      <c r="H26" s="196">
        <f>IF(G$8&gt;0,(G26/G$8)*100,0)</f>
        <v>0.1265210056550967</v>
      </c>
      <c r="I26" s="197">
        <f>E26-G26</f>
        <v>263873</v>
      </c>
      <c r="J26" s="198">
        <f>ABS(IF(G26=0,0,(I26/G26)*100))</f>
        <v>15.824145114882215</v>
      </c>
      <c r="K26" s="201"/>
      <c r="L26" s="208"/>
      <c r="M26" s="219"/>
      <c r="N26" s="214"/>
      <c r="O26" s="196"/>
      <c r="P26" s="196"/>
      <c r="Q26" s="196"/>
      <c r="R26" s="196"/>
      <c r="S26" s="197"/>
      <c r="T26" s="212"/>
    </row>
    <row r="27" spans="1:20" s="210" customFormat="1" ht="19.5" customHeight="1">
      <c r="A27" s="192"/>
      <c r="B27" s="201"/>
      <c r="C27" s="202"/>
      <c r="D27" s="206"/>
      <c r="E27" s="196"/>
      <c r="F27" s="196"/>
      <c r="G27" s="196"/>
      <c r="H27" s="196"/>
      <c r="I27" s="197"/>
      <c r="J27" s="198"/>
      <c r="K27" s="201"/>
      <c r="L27" s="208"/>
      <c r="M27" s="219"/>
      <c r="N27" s="214"/>
      <c r="O27" s="196"/>
      <c r="P27" s="196"/>
      <c r="Q27" s="196"/>
      <c r="R27" s="196"/>
      <c r="S27" s="211"/>
      <c r="T27" s="212"/>
    </row>
    <row r="28" spans="1:20" s="210" customFormat="1" ht="19.5" customHeight="1">
      <c r="A28" s="192"/>
      <c r="B28" s="201"/>
      <c r="C28" s="202"/>
      <c r="D28" s="206"/>
      <c r="E28" s="196"/>
      <c r="F28" s="196"/>
      <c r="G28" s="196"/>
      <c r="H28" s="196"/>
      <c r="I28" s="211"/>
      <c r="J28" s="198"/>
      <c r="K28" s="201"/>
      <c r="L28" s="208"/>
      <c r="M28" s="219"/>
      <c r="N28" s="214"/>
      <c r="O28" s="196"/>
      <c r="P28" s="196"/>
      <c r="Q28" s="196"/>
      <c r="R28" s="196"/>
      <c r="S28" s="211"/>
      <c r="T28" s="212"/>
    </row>
    <row r="29" spans="1:20" s="210" customFormat="1" ht="19.5" customHeight="1">
      <c r="A29" s="201" t="s">
        <v>122</v>
      </c>
      <c r="B29" s="205"/>
      <c r="C29" s="202"/>
      <c r="D29" s="206"/>
      <c r="E29" s="196">
        <f>SUM(E31:E32)</f>
        <v>20000000</v>
      </c>
      <c r="F29" s="196">
        <f>IF(E$8&gt;0,(E29/E$8)*100,0)</f>
        <v>1.5173323689189027</v>
      </c>
      <c r="G29" s="196">
        <f>SUM(G31:G32)</f>
        <v>20005800</v>
      </c>
      <c r="H29" s="196">
        <f>IF(G$8&gt;0,(G29/G$8)*100,0)</f>
        <v>1.5179024445287075</v>
      </c>
      <c r="I29" s="197">
        <f>E29-G29</f>
        <v>-5800</v>
      </c>
      <c r="J29" s="198">
        <f>ABS(IF(G29=0,0,(I29/G29)*100))</f>
        <v>0.028991592438192926</v>
      </c>
      <c r="K29" s="201"/>
      <c r="L29" s="208"/>
      <c r="M29" s="219"/>
      <c r="N29" s="214"/>
      <c r="O29" s="196"/>
      <c r="P29" s="196"/>
      <c r="Q29" s="196"/>
      <c r="R29" s="196"/>
      <c r="S29" s="211"/>
      <c r="T29" s="212"/>
    </row>
    <row r="30" spans="1:20" s="210" customFormat="1" ht="19.5" customHeight="1">
      <c r="A30" s="201"/>
      <c r="B30" s="205"/>
      <c r="C30" s="202"/>
      <c r="D30" s="206"/>
      <c r="E30" s="196"/>
      <c r="F30" s="196"/>
      <c r="G30" s="196"/>
      <c r="H30" s="196"/>
      <c r="I30" s="211"/>
      <c r="J30" s="198"/>
      <c r="K30" s="201"/>
      <c r="L30" s="208"/>
      <c r="M30" s="219"/>
      <c r="N30" s="214"/>
      <c r="O30" s="196"/>
      <c r="P30" s="196"/>
      <c r="Q30" s="196"/>
      <c r="R30" s="196"/>
      <c r="S30" s="211"/>
      <c r="T30" s="212"/>
    </row>
    <row r="31" spans="1:20" s="210" customFormat="1" ht="19.5" customHeight="1">
      <c r="A31" s="192"/>
      <c r="B31" s="274" t="s">
        <v>123</v>
      </c>
      <c r="C31" s="275"/>
      <c r="D31" s="206"/>
      <c r="E31" s="213">
        <v>20000000</v>
      </c>
      <c r="F31" s="196">
        <f>IF(E$8&gt;0,(E31/E$8)*100,0)</f>
        <v>1.5173323689189027</v>
      </c>
      <c r="G31" s="213">
        <v>20005800</v>
      </c>
      <c r="H31" s="196">
        <f>IF(G$8&gt;0,(G31/G$8)*100,0)</f>
        <v>1.5179024445287075</v>
      </c>
      <c r="I31" s="197">
        <f>E31-G31</f>
        <v>-5800</v>
      </c>
      <c r="J31" s="198">
        <f>ABS(IF(G31=0,0,(I31/G31)*100))</f>
        <v>0.028991592438192926</v>
      </c>
      <c r="K31" s="201"/>
      <c r="L31" s="208"/>
      <c r="M31" s="219"/>
      <c r="N31" s="214"/>
      <c r="O31" s="196"/>
      <c r="P31" s="196"/>
      <c r="Q31" s="196"/>
      <c r="R31" s="196"/>
      <c r="S31" s="211"/>
      <c r="T31" s="212"/>
    </row>
    <row r="32" spans="1:20" s="210" customFormat="1" ht="19.5" customHeight="1">
      <c r="A32" s="192"/>
      <c r="B32" s="274" t="s">
        <v>124</v>
      </c>
      <c r="C32" s="275"/>
      <c r="D32" s="206"/>
      <c r="E32" s="213"/>
      <c r="F32" s="196">
        <f>IF(E$8&gt;0,(E32/E$8)*100,0)</f>
        <v>0</v>
      </c>
      <c r="G32" s="213"/>
      <c r="H32" s="196">
        <f>IF(G$8&gt;0,(G32/G$8)*100,0)</f>
        <v>0</v>
      </c>
      <c r="I32" s="197">
        <f>E32-G32</f>
        <v>0</v>
      </c>
      <c r="J32" s="198">
        <f>ABS(IF(G32=0,0,(I32/G32)*100))</f>
        <v>0</v>
      </c>
      <c r="K32" s="201"/>
      <c r="L32" s="208"/>
      <c r="M32" s="219"/>
      <c r="N32" s="214"/>
      <c r="O32" s="196"/>
      <c r="P32" s="196"/>
      <c r="Q32" s="196"/>
      <c r="R32" s="196"/>
      <c r="S32" s="211"/>
      <c r="T32" s="212"/>
    </row>
    <row r="33" spans="1:20" s="210" customFormat="1" ht="15" customHeight="1">
      <c r="A33" s="192"/>
      <c r="B33" s="202"/>
      <c r="C33" s="220"/>
      <c r="D33" s="206"/>
      <c r="E33" s="213"/>
      <c r="F33" s="196"/>
      <c r="G33" s="213"/>
      <c r="H33" s="196"/>
      <c r="I33" s="197"/>
      <c r="J33" s="198"/>
      <c r="K33" s="201"/>
      <c r="L33" s="208"/>
      <c r="M33" s="219"/>
      <c r="N33" s="214"/>
      <c r="O33" s="196"/>
      <c r="P33" s="196"/>
      <c r="Q33" s="196"/>
      <c r="R33" s="196"/>
      <c r="S33" s="211"/>
      <c r="T33" s="212"/>
    </row>
    <row r="34" spans="1:20" s="210" customFormat="1" ht="15" customHeight="1">
      <c r="A34" s="192"/>
      <c r="B34" s="202"/>
      <c r="C34" s="220"/>
      <c r="D34" s="206"/>
      <c r="E34" s="213"/>
      <c r="F34" s="196"/>
      <c r="G34" s="213"/>
      <c r="H34" s="196"/>
      <c r="I34" s="197"/>
      <c r="J34" s="198"/>
      <c r="K34" s="201"/>
      <c r="L34" s="208"/>
      <c r="M34" s="219"/>
      <c r="N34" s="214"/>
      <c r="O34" s="196"/>
      <c r="P34" s="196"/>
      <c r="Q34" s="196"/>
      <c r="R34" s="196"/>
      <c r="S34" s="211"/>
      <c r="T34" s="212"/>
    </row>
    <row r="35" spans="1:20" s="210" customFormat="1" ht="15" customHeight="1">
      <c r="A35" s="192"/>
      <c r="B35" s="202"/>
      <c r="C35" s="220"/>
      <c r="D35" s="206"/>
      <c r="E35" s="213"/>
      <c r="F35" s="196"/>
      <c r="G35" s="213"/>
      <c r="H35" s="196"/>
      <c r="I35" s="197"/>
      <c r="J35" s="198"/>
      <c r="K35" s="201"/>
      <c r="L35" s="208"/>
      <c r="M35" s="219"/>
      <c r="N35" s="214"/>
      <c r="O35" s="196"/>
      <c r="P35" s="196"/>
      <c r="Q35" s="196"/>
      <c r="R35" s="196"/>
      <c r="S35" s="211"/>
      <c r="T35" s="212"/>
    </row>
    <row r="36" spans="1:20" s="210" customFormat="1" ht="15" customHeight="1">
      <c r="A36" s="192"/>
      <c r="B36" s="202"/>
      <c r="C36" s="220"/>
      <c r="D36" s="206"/>
      <c r="E36" s="213"/>
      <c r="F36" s="196"/>
      <c r="G36" s="213"/>
      <c r="H36" s="196"/>
      <c r="I36" s="197"/>
      <c r="J36" s="198"/>
      <c r="K36" s="201"/>
      <c r="L36" s="208"/>
      <c r="M36" s="219"/>
      <c r="N36" s="214"/>
      <c r="O36" s="196"/>
      <c r="P36" s="196"/>
      <c r="Q36" s="196"/>
      <c r="R36" s="196"/>
      <c r="S36" s="211"/>
      <c r="T36" s="212"/>
    </row>
    <row r="37" spans="1:20" s="210" customFormat="1" ht="15" customHeight="1">
      <c r="A37" s="192"/>
      <c r="B37" s="202"/>
      <c r="C37" s="220"/>
      <c r="D37" s="206"/>
      <c r="E37" s="213"/>
      <c r="F37" s="196"/>
      <c r="G37" s="213"/>
      <c r="H37" s="196"/>
      <c r="I37" s="197"/>
      <c r="J37" s="198"/>
      <c r="K37" s="201"/>
      <c r="L37" s="208"/>
      <c r="M37" s="219"/>
      <c r="N37" s="214"/>
      <c r="O37" s="196"/>
      <c r="P37" s="196"/>
      <c r="Q37" s="196"/>
      <c r="R37" s="196"/>
      <c r="S37" s="211"/>
      <c r="T37" s="212"/>
    </row>
    <row r="38" spans="1:20" s="210" customFormat="1" ht="15" customHeight="1">
      <c r="A38" s="192"/>
      <c r="B38" s="201"/>
      <c r="C38" s="202"/>
      <c r="D38" s="203"/>
      <c r="E38" s="196"/>
      <c r="F38" s="196"/>
      <c r="G38" s="196"/>
      <c r="H38" s="196"/>
      <c r="I38" s="211"/>
      <c r="J38" s="198"/>
      <c r="K38" s="201"/>
      <c r="L38" s="208"/>
      <c r="M38" s="219"/>
      <c r="N38" s="214"/>
      <c r="O38" s="196"/>
      <c r="P38" s="196"/>
      <c r="Q38" s="196"/>
      <c r="R38" s="196"/>
      <c r="S38" s="211"/>
      <c r="T38" s="212"/>
    </row>
    <row r="39" spans="1:20" s="225" customFormat="1" ht="32.25" customHeight="1" thickBot="1">
      <c r="A39" s="278" t="s">
        <v>125</v>
      </c>
      <c r="B39" s="278"/>
      <c r="C39" s="278"/>
      <c r="D39" s="279"/>
      <c r="E39" s="221">
        <f>E8</f>
        <v>1318102771</v>
      </c>
      <c r="F39" s="222">
        <f>IF(E$8&gt;0,(E39/E$8)*100,0)</f>
        <v>100</v>
      </c>
      <c r="G39" s="221">
        <f>G8</f>
        <v>1317989840</v>
      </c>
      <c r="H39" s="222">
        <f>IF(G$8&gt;0,(G39/G$8)*100,0)</f>
        <v>100</v>
      </c>
      <c r="I39" s="223">
        <f>E39-G39</f>
        <v>112931</v>
      </c>
      <c r="J39" s="224">
        <f>ABS(IF(G39=0,0,(I39/G39)*100))</f>
        <v>0.008568427204264336</v>
      </c>
      <c r="K39" s="278" t="s">
        <v>136</v>
      </c>
      <c r="L39" s="278"/>
      <c r="M39" s="278"/>
      <c r="N39" s="279"/>
      <c r="O39" s="221">
        <f>O8+O20</f>
        <v>1318102771</v>
      </c>
      <c r="P39" s="222">
        <f>IF(O$39&gt;0,(O39/O$39)*100,0)</f>
        <v>100</v>
      </c>
      <c r="Q39" s="221">
        <f>Q8+Q20</f>
        <v>1317989840</v>
      </c>
      <c r="R39" s="222">
        <f>IF(Q$39&gt;0,(Q39/Q$39)*100,0)</f>
        <v>100</v>
      </c>
      <c r="S39" s="223">
        <f>O39-Q39</f>
        <v>112931</v>
      </c>
      <c r="T39" s="224">
        <f>ABS(IF(Q39=0,0,(S39/Q39)*100))</f>
        <v>0.008568427204264336</v>
      </c>
    </row>
    <row r="40" spans="1:20" s="227" customFormat="1" ht="12.75" customHeight="1">
      <c r="A40" s="226" t="s">
        <v>137</v>
      </c>
      <c r="E40" s="228"/>
      <c r="F40" s="228"/>
      <c r="G40" s="229"/>
      <c r="H40" s="228"/>
      <c r="I40" s="230"/>
      <c r="J40" s="231"/>
      <c r="O40" s="228"/>
      <c r="P40" s="228"/>
      <c r="Q40" s="229"/>
      <c r="R40" s="228"/>
      <c r="S40" s="230"/>
      <c r="T40" s="231"/>
    </row>
  </sheetData>
  <mergeCells count="26">
    <mergeCell ref="K39:N39"/>
    <mergeCell ref="A39:D39"/>
    <mergeCell ref="L18:M18"/>
    <mergeCell ref="L24:M24"/>
    <mergeCell ref="L25:M25"/>
    <mergeCell ref="B32:C32"/>
    <mergeCell ref="B23:C23"/>
    <mergeCell ref="B24:C24"/>
    <mergeCell ref="B25:C25"/>
    <mergeCell ref="B26:C26"/>
    <mergeCell ref="S4:T4"/>
    <mergeCell ref="L12:M12"/>
    <mergeCell ref="L13:M13"/>
    <mergeCell ref="L14:M14"/>
    <mergeCell ref="K6:N6"/>
    <mergeCell ref="B14:C14"/>
    <mergeCell ref="B15:C15"/>
    <mergeCell ref="B16:C16"/>
    <mergeCell ref="B31:C31"/>
    <mergeCell ref="B17:C17"/>
    <mergeCell ref="A20:C20"/>
    <mergeCell ref="A21:C21"/>
    <mergeCell ref="A2:J2"/>
    <mergeCell ref="A6:D6"/>
    <mergeCell ref="B12:C12"/>
    <mergeCell ref="B13:C13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2005-09-07T03:10:54Z</dcterms:modified>
  <cp:category/>
  <cp:version/>
  <cp:contentType/>
  <cp:contentStatus/>
</cp:coreProperties>
</file>