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640" activeTab="3"/>
  </bookViews>
  <sheets>
    <sheet name="收支餘絀" sheetId="1" r:id="rId1"/>
    <sheet name="餘絀撥補" sheetId="2" r:id="rId2"/>
    <sheet name="現金流量" sheetId="3" r:id="rId3"/>
    <sheet name="平衡表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2">#REF!</definedName>
    <definedName name="\0">#REF!</definedName>
    <definedName name="\a" localSheetId="2">#REF!</definedName>
    <definedName name="\a">#REF!</definedName>
    <definedName name="\c" localSheetId="2">#REF!</definedName>
    <definedName name="\c">#REF!</definedName>
    <definedName name="\m" localSheetId="2">#REF!</definedName>
    <definedName name="\m">#REF!</definedName>
    <definedName name="\p" localSheetId="2">#REF!</definedName>
    <definedName name="\p">#REF!</definedName>
    <definedName name="\s" localSheetId="2">#REF!</definedName>
    <definedName name="\s">#REF!</definedName>
    <definedName name="\z" localSheetId="2">#REF!</definedName>
    <definedName name="\z">#REF!</definedName>
    <definedName name="A">'[1]MONTH1-1'!#REF!</definedName>
    <definedName name="CL">#REF!</definedName>
    <definedName name="FUNCTION" localSheetId="2">#REF!</definedName>
    <definedName name="FUNCTION">#REF!</definedName>
    <definedName name="HH">#REF!</definedName>
    <definedName name="INPUT" localSheetId="2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<sst xmlns="http://schemas.openxmlformats.org/spreadsheetml/2006/main" count="346" uniqueCount="240">
  <si>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</si>
  <si>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</si>
  <si>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</si>
  <si>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</si>
  <si>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</si>
  <si>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</si>
  <si>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</si>
  <si>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</si>
  <si>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</si>
  <si>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</si>
  <si>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</si>
  <si>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</si>
  <si>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</si>
  <si>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</si>
  <si>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</si>
  <si>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</si>
  <si>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債務及撥入收入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</si>
  <si>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</si>
  <si>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</si>
  <si>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</si>
  <si>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</si>
  <si>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</si>
  <si>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</si>
  <si>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</si>
  <si>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</si>
  <si>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</si>
  <si>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</si>
  <si>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</si>
  <si>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</si>
  <si>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</si>
  <si>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債務支出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</si>
  <si>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</si>
  <si>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</si>
  <si>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</si>
  <si>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</si>
  <si>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</si>
  <si>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</si>
  <si>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</si>
  <si>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</si>
  <si>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</si>
  <si>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>管制藥品管理局製藥工廠</t>
  </si>
  <si>
    <t>作業基金收支餘絀決算表</t>
  </si>
  <si>
    <t>───────────</t>
  </si>
  <si>
    <r>
      <t xml:space="preserve"> 93</t>
    </r>
    <r>
      <rPr>
        <sz val="14"/>
        <rFont val="華康粗明體"/>
        <family val="3"/>
      </rPr>
      <t>年度</t>
    </r>
  </si>
  <si>
    <t>科                 目</t>
  </si>
  <si>
    <t>修     正     數</t>
  </si>
  <si>
    <r>
      <t>業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務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外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收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入</t>
    </r>
  </si>
  <si>
    <r>
      <t>業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務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外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費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用</t>
    </r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</si>
  <si>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</si>
  <si>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</si>
  <si>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</si>
  <si>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</si>
  <si>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</si>
  <si>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</si>
  <si>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</si>
  <si>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</si>
  <si>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</si>
  <si>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</si>
  <si>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</si>
  <si>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</si>
  <si>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</si>
  <si>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</si>
  <si>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</si>
  <si>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</si>
  <si>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</si>
  <si>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</si>
  <si>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 xml:space="preserve"> 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</si>
  <si>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</si>
  <si>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</si>
  <si>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</si>
  <si>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</si>
  <si>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</si>
  <si>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</si>
  <si>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</si>
  <si>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管制藥品管理局製藥工廠作業基餘絀撥補決算表</t>
  </si>
  <si>
    <t>─────────────────────</t>
  </si>
  <si>
    <t xml:space="preserve">  中華民國93年度</t>
  </si>
  <si>
    <r>
      <t>項</t>
    </r>
    <r>
      <rPr>
        <sz val="11"/>
        <rFont val="Times New Roman"/>
        <family val="1"/>
      </rPr>
      <t xml:space="preserve">                   </t>
    </r>
    <r>
      <rPr>
        <sz val="11"/>
        <rFont val="華康粗明體"/>
        <family val="3"/>
      </rPr>
      <t>目</t>
    </r>
  </si>
  <si>
    <r>
      <t xml:space="preserve"> </t>
    </r>
    <r>
      <rPr>
        <sz val="11"/>
        <rFont val="華康粗明體"/>
        <family val="3"/>
      </rPr>
      <t>預 算 數</t>
    </r>
  </si>
  <si>
    <r>
      <t>修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正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</si>
  <si>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</si>
  <si>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</si>
  <si>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</si>
  <si>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</si>
  <si>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</si>
  <si>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</si>
  <si>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</si>
  <si>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減少短期投資及短期貸墊款</t>
  </si>
  <si>
    <t>減少長期投資、應收款、貸墊款及準備金</t>
  </si>
  <si>
    <t>減少固定資產及遞耗資產</t>
  </si>
  <si>
    <t>減少無形資產、遞延借項及其他資產</t>
  </si>
  <si>
    <t>其他投資活動之現金流入</t>
  </si>
  <si>
    <t>增加短期投資及短期貸墊款</t>
  </si>
  <si>
    <t>增加長期投資、應收款、貸墊款及準備金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</si>
  <si>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</si>
  <si>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</si>
  <si>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</si>
  <si>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</si>
  <si>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</si>
  <si>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增加短期債務及其他負債</t>
  </si>
  <si>
    <t>未分配賸餘之增加</t>
  </si>
  <si>
    <t>增加長期負債</t>
  </si>
  <si>
    <t>增加基金、公積及填補短絀</t>
  </si>
  <si>
    <t>其他融資活動之現金流入</t>
  </si>
  <si>
    <t>減少短期債務及其他負債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</si>
  <si>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</si>
  <si>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</si>
  <si>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</si>
  <si>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</si>
  <si>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</si>
  <si>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</si>
  <si>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</si>
  <si>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</si>
  <si>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管制藥品管理局製藥工廠作業基金現金流量決算表</t>
  </si>
  <si>
    <t>──────────────────────</t>
  </si>
  <si>
    <t xml:space="preserve">  中華民國93年度</t>
  </si>
  <si>
    <t>項                      目</t>
  </si>
  <si>
    <r>
      <t>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資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活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之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流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量</t>
    </r>
  </si>
  <si>
    <r>
      <t>國</t>
    </r>
    <r>
      <rPr>
        <sz val="11"/>
        <rFont val="華康粗明體"/>
        <family val="3"/>
      </rPr>
      <t>　庫　填　補　短　絀　數</t>
    </r>
  </si>
  <si>
    <r>
      <t>公</t>
    </r>
    <r>
      <rPr>
        <sz val="11"/>
        <rFont val="華康粗明體"/>
        <family val="3"/>
      </rPr>
      <t>　積　及　賸　餘　之　增　加</t>
    </r>
  </si>
  <si>
    <r>
      <t>匯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率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影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響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數</t>
    </r>
  </si>
  <si>
    <r>
      <t>遞</t>
    </r>
    <r>
      <rPr>
        <sz val="11"/>
        <rFont val="華康粗明體"/>
        <family val="3"/>
      </rPr>
      <t>　耗　資　產　之　減　少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</si>
  <si>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初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</si>
  <si>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>　期　債　務　之　增　加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</si>
  <si>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末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</si>
  <si>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</si>
  <si>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 
    2.本表「調整非現金項目」欄所列，包括提存呆帳、醫療折讓及短絀、折舊及折耗、攤銷、兌換短絀（賸餘－）、處理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</si>
  <si>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</si>
  <si>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</si>
  <si>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</si>
  <si>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</si>
  <si>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</si>
  <si>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</si>
  <si>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</si>
  <si>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</si>
  <si>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</si>
  <si>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</si>
  <si>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</si>
  <si>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</si>
  <si>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</si>
  <si>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短期投資</t>
  </si>
  <si>
    <t>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</si>
  <si>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</si>
  <si>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</si>
  <si>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</si>
  <si>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</si>
  <si>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</si>
  <si>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</si>
  <si>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</si>
  <si>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</si>
  <si>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</si>
  <si>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</si>
  <si>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長期投資、應收款、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</si>
  <si>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</si>
  <si>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</si>
  <si>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</si>
  <si>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</si>
  <si>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</si>
  <si>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</si>
  <si>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</si>
  <si>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</si>
  <si>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</si>
  <si>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</si>
  <si>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</si>
  <si>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</si>
  <si>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</si>
  <si>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</si>
  <si>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</si>
  <si>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</si>
  <si>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</si>
  <si>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</si>
  <si>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</si>
  <si>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</si>
  <si>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</si>
  <si>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</si>
  <si>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</si>
  <si>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</si>
  <si>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</si>
  <si>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</si>
  <si>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</si>
  <si>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</si>
  <si>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</si>
  <si>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</si>
  <si>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</si>
  <si>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</si>
  <si>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</si>
  <si>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</si>
  <si>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</si>
  <si>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</si>
  <si>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</si>
  <si>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</si>
  <si>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</si>
  <si>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</si>
  <si>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</si>
  <si>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</si>
  <si>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</si>
  <si>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</si>
  <si>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</si>
  <si>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</si>
  <si>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</si>
  <si>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</si>
  <si>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</si>
  <si>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</si>
  <si>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</si>
  <si>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</si>
  <si>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</si>
  <si>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</si>
  <si>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</si>
  <si>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</si>
  <si>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</si>
  <si>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</si>
  <si>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他  負  債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</si>
  <si>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</si>
  <si>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</si>
  <si>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</si>
  <si>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</si>
  <si>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</si>
  <si>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</si>
  <si>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</si>
  <si>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</si>
  <si>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</si>
  <si>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</si>
  <si>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</si>
  <si>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</si>
  <si>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</si>
  <si>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</si>
  <si>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權　益　調　整</t>
  </si>
  <si>
    <t>權益調整</t>
  </si>
  <si>
    <t>累積換算調整數</t>
  </si>
  <si>
    <t>管制藥品管理局製藥</t>
  </si>
  <si>
    <t>─────────</t>
  </si>
  <si>
    <r>
      <t>中華民國</t>
    </r>
    <r>
      <rPr>
        <sz val="14"/>
        <rFont val="Times New Roman"/>
        <family val="1"/>
      </rPr>
      <t>93</t>
    </r>
    <r>
      <rPr>
        <sz val="14"/>
        <rFont val="華康粗明體"/>
        <family val="3"/>
      </rPr>
      <t>年</t>
    </r>
  </si>
  <si>
    <t>科          目</t>
  </si>
  <si>
    <r>
      <t>長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期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投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資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、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應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收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款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、</t>
    </r>
    <r>
      <rPr>
        <sz val="2"/>
        <rFont val="華康粗明體"/>
        <family val="3"/>
      </rPr>
      <t xml:space="preserve"> </t>
    </r>
    <r>
      <rPr>
        <sz val="10"/>
        <rFont val="華康粗明體"/>
        <family val="3"/>
      </rPr>
      <t>貸</t>
    </r>
    <r>
      <rPr>
        <sz val="2"/>
        <rFont val="華康粗明體"/>
        <family val="3"/>
      </rPr>
      <t xml:space="preserve"> </t>
    </r>
    <r>
      <rPr>
        <sz val="10"/>
        <rFont val="華康粗明體"/>
        <family val="3"/>
      </rPr>
      <t>款</t>
    </r>
  </si>
  <si>
    <t>附設業務
組織權益</t>
  </si>
  <si>
    <r>
      <t>註：信託代理與保證資產</t>
    </r>
    <r>
      <rPr>
        <sz val="9"/>
        <rFont val="Times New Roman"/>
        <family val="1"/>
      </rPr>
      <t>(</t>
    </r>
    <r>
      <rPr>
        <sz val="9"/>
        <rFont val="華康中明體"/>
        <family val="3"/>
      </rPr>
      <t>負債</t>
    </r>
    <r>
      <rPr>
        <sz val="9"/>
        <rFont val="Times New Roman"/>
        <family val="1"/>
      </rPr>
      <t>)</t>
    </r>
    <r>
      <rPr>
        <sz val="9"/>
        <rFont val="華康中明體"/>
        <family val="3"/>
      </rPr>
      <t>性質科目，本年度決算為</t>
    </r>
    <r>
      <rPr>
        <sz val="9"/>
        <rFont val="Times New Roman"/>
        <family val="1"/>
      </rPr>
      <t xml:space="preserve">  0 </t>
    </r>
    <r>
      <rPr>
        <sz val="9"/>
        <rFont val="華康中明體"/>
        <family val="3"/>
      </rPr>
      <t>元，上年度決算為</t>
    </r>
    <r>
      <rPr>
        <sz val="9"/>
        <rFont val="Times New Roman"/>
        <family val="1"/>
      </rPr>
      <t xml:space="preserve">  0  </t>
    </r>
    <r>
      <rPr>
        <sz val="9"/>
        <rFont val="華康中明體"/>
        <family val="3"/>
      </rPr>
      <t>元。</t>
    </r>
  </si>
  <si>
    <t>工廠作業基金平衡表</t>
  </si>
  <si>
    <r>
      <t>12</t>
    </r>
    <r>
      <rPr>
        <sz val="13"/>
        <rFont val="華康粗明體"/>
        <family val="3"/>
      </rPr>
      <t>月</t>
    </r>
    <r>
      <rPr>
        <sz val="13"/>
        <rFont val="Times New Roman"/>
        <family val="1"/>
      </rPr>
      <t>31</t>
    </r>
    <r>
      <rPr>
        <sz val="13"/>
        <rFont val="華康粗明體"/>
        <family val="3"/>
      </rPr>
      <t>日</t>
    </r>
  </si>
  <si>
    <t>科          目</t>
  </si>
  <si>
    <r>
      <t>累</t>
    </r>
    <r>
      <rPr>
        <sz val="11"/>
        <rFont val="華康粗明體"/>
        <family val="3"/>
      </rPr>
      <t>　</t>
    </r>
    <r>
      <rPr>
        <sz val="10"/>
        <rFont val="華康粗明體"/>
        <family val="3"/>
      </rPr>
      <t>積</t>
    </r>
    <r>
      <rPr>
        <sz val="11"/>
        <rFont val="華康粗明體"/>
        <family val="3"/>
      </rPr>
      <t>　</t>
    </r>
    <r>
      <rPr>
        <sz val="10"/>
        <rFont val="華康粗明體"/>
        <family val="3"/>
      </rPr>
      <t>餘　(+)　絀　(-)</t>
    </r>
  </si>
</sst>
</file>

<file path=xl/styles.xml><?xml version="1.0" encoding="utf-8"?>
<styleSheet xmlns="http://schemas.openxmlformats.org/spreadsheetml/2006/main">
  <numFmts count="7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&quot;*&quot;\ #,##0.00_);_(&quot;*&quot;\ \(#,##0.00\);_(&quot;$&quot;* &quot; &quot;_);_(@_)"/>
    <numFmt numFmtId="201" formatCode="_(&quot;*&quot;\ #,##0_);_(&quot;*&quot;\ \(#,##0\);_(&quot;$&quot;* &quot; &quot;_);_(@_)"/>
    <numFmt numFmtId="202" formatCode="#,##0.00_);[Red]\(#,##0.00\)"/>
    <numFmt numFmtId="203" formatCode="0.00_)"/>
    <numFmt numFmtId="204" formatCode="#,##0.00_ "/>
    <numFmt numFmtId="205" formatCode="0.0000"/>
    <numFmt numFmtId="206" formatCode="#,##0.0000"/>
    <numFmt numFmtId="207" formatCode="#,##0_ "/>
    <numFmt numFmtId="208" formatCode="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DBNum1][$-404]e&quot;年&quot;m&quot;月&quot;d&quot;日&quot;"/>
    <numFmt numFmtId="213" formatCode="#,###_ "/>
    <numFmt numFmtId="214" formatCode="#,##0.00_ ;[Red]\-#,##0.00\ "/>
    <numFmt numFmtId="215" formatCode="0;[Red]0"/>
    <numFmt numFmtId="216" formatCode="_(* #,##0.00_);_(&quot;–&quot;* #,##0.00_);_(* &quot;&quot;_);_(@_)"/>
    <numFmt numFmtId="217" formatCode="_(&quot; +&quot;* #,##0.00_);_(&quot; –&quot;* #,##0.00_);_(* &quot;&quot;_);_(@_)"/>
    <numFmt numFmtId="218" formatCode="_(* #,##0.00_);_(* #,##0.00_);_(* &quot;&quot;_);_(@_)"/>
    <numFmt numFmtId="219" formatCode="_(* #,##0.00_);_(&quot;－&quot;* #,##0.00_);_(* &quot;&quot;_);_(@_)"/>
    <numFmt numFmtId="220" formatCode="_(&quot; +&quot;* #,##0.00_);_(&quot;－&quot;* #,##0.00_);_(* &quot; &quot;_);_(@_)"/>
    <numFmt numFmtId="221" formatCode="_(* #,##0.00_);_(&quot;  &quot;* #,##0.00_);_(* &quot;&quot;_);_(@_)"/>
    <numFmt numFmtId="222" formatCode="_(&quot; +&quot;* #,##0.00_);_(&quot;－&quot;* #,##0.00_);_(* &quot;&quot;_);_(@_)"/>
    <numFmt numFmtId="223" formatCode="_(* #,##0.00_);_(&quot; –&quot;* #,##0.00_);_(* &quot;&quot;_);_(@_)"/>
    <numFmt numFmtId="224" formatCode="0.0"/>
    <numFmt numFmtId="225" formatCode="_(* #,##0.000_);_(&quot;–&quot;* #,##0.000_);_(* &quot;…&quot;_);_(@_)"/>
    <numFmt numFmtId="226" formatCode="_(* #,##0.0_);_(&quot;–&quot;* #,##0.0_);_(* &quot;…&quot;_);_(@_)"/>
    <numFmt numFmtId="227" formatCode="_(* #,##0_);_(&quot;–&quot;* #,##0_);_(* &quot;…&quot;_);_(@_)"/>
    <numFmt numFmtId="228" formatCode="_(&quot; +&quot;* #,##0.000_);_(&quot; –&quot;* #,##0.000_);_(* &quot;…&quot;_);_(@_)"/>
    <numFmt numFmtId="229" formatCode="_(&quot; +&quot;* #,##0.0_);_(&quot; –&quot;* #,##0.0_);_(* &quot;…&quot;_);_(@_)"/>
    <numFmt numFmtId="230" formatCode="_(&quot; +&quot;* #,##0_);_(&quot; –&quot;* #,##0_);_(* &quot;…&quot;_);_(@_)"/>
    <numFmt numFmtId="231" formatCode="_(* #,##0.00_);_(&quot; –&quot;* #,##0.00_);_(* &quot;…&quot;_);_(@_)"/>
    <numFmt numFmtId="232" formatCode="0.00_);[Red]\(0.00\)"/>
    <numFmt numFmtId="233" formatCode="_(* #,##0.0_);_(* \(#,##0.0\);_(* &quot;-&quot;_);_(@_)"/>
    <numFmt numFmtId="234" formatCode="_(* #,##0.00_);_(\-* #,##0.00_);_(* &quot;&quot;_);_(@_)"/>
    <numFmt numFmtId="235" formatCode="_(&quot; + &quot;* #,##0.00_);_(&quot; –&quot;* #,##0.00_);_(* &quot;&quot;_);_(@_)"/>
    <numFmt numFmtId="236" formatCode="_(&quot;+&quot;* #,##0.00_);_(&quot;–&quot;* #,##0.00_);_(* &quot;&quot;_);_(@_)"/>
    <numFmt numFmtId="237" formatCode="_(&quot; +&quot;* #,##0.00_);_(&quot;–&quot;* #,##0.00_);_(* &quot;&quot;_);_(@_)"/>
    <numFmt numFmtId="238" formatCode="_(&quot; +&quot;* #,##0_);_(&quot; –&quot;* #,##0_);_(* &quot;&quot;_);_(@_)"/>
    <numFmt numFmtId="239" formatCode="_(&quot; + &quot;* #,##0_);_(&quot; –&quot;* #,##0_);_(* &quot;&quot;_);_(@_)"/>
  </numFmts>
  <fonts count="59">
    <font>
      <sz val="12"/>
      <name val="標楷體"/>
      <family val="4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9"/>
      <name val="Times New Roman"/>
      <family val="1"/>
    </font>
    <font>
      <sz val="10"/>
      <name val="Times New Roman"/>
      <family val="1"/>
    </font>
    <font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sz val="12"/>
      <name val="華康粗明體"/>
      <family val="3"/>
    </font>
    <font>
      <sz val="9"/>
      <name val="華康粗明體"/>
      <family val="3"/>
    </font>
    <font>
      <sz val="10"/>
      <name val="華康粗明體"/>
      <family val="3"/>
    </font>
    <font>
      <sz val="11"/>
      <name val="華康粗明體"/>
      <family val="3"/>
    </font>
    <font>
      <sz val="14"/>
      <name val="華康粗明體"/>
      <family val="3"/>
    </font>
    <font>
      <sz val="14"/>
      <name val="Times New Roman"/>
      <family val="1"/>
    </font>
    <font>
      <sz val="11"/>
      <name val="華康特粗明體"/>
      <family val="3"/>
    </font>
    <font>
      <sz val="9"/>
      <name val="華康特粗明體"/>
      <family val="3"/>
    </font>
    <font>
      <sz val="10"/>
      <name val="華康特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7"/>
      <name val="華康粗明體"/>
      <family val="3"/>
    </font>
    <font>
      <sz val="6"/>
      <name val="華康粗明體"/>
      <family val="3"/>
    </font>
    <font>
      <sz val="9"/>
      <name val="華康中黑體"/>
      <family val="3"/>
    </font>
    <font>
      <sz val="12"/>
      <name val="華康特粗明體"/>
      <family val="3"/>
    </font>
    <font>
      <b/>
      <sz val="19"/>
      <color indexed="12"/>
      <name val="華康特粗明體"/>
      <family val="3"/>
    </font>
    <font>
      <b/>
      <sz val="11"/>
      <name val="華康粗明體"/>
      <family val="3"/>
    </font>
    <font>
      <sz val="22"/>
      <name val="華康粗明體"/>
      <family val="3"/>
    </font>
    <font>
      <sz val="8"/>
      <name val="華康粗明體"/>
      <family val="3"/>
    </font>
    <font>
      <sz val="12"/>
      <name val="新細明體"/>
      <family val="1"/>
    </font>
    <font>
      <sz val="10"/>
      <color indexed="37"/>
      <name val="Times New Roman"/>
      <family val="1"/>
    </font>
    <font>
      <b/>
      <sz val="22"/>
      <name val="華康粗明體"/>
      <family val="3"/>
    </font>
    <font>
      <sz val="9"/>
      <name val="新細明體"/>
      <family val="1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sz val="11"/>
      <name val="華康中明體"/>
      <family val="3"/>
    </font>
    <font>
      <b/>
      <sz val="11"/>
      <name val="Times New Roman"/>
      <family val="1"/>
    </font>
    <font>
      <sz val="24"/>
      <name val="華康粗明體"/>
      <family val="3"/>
    </font>
    <font>
      <sz val="24"/>
      <name val="Times New Roman"/>
      <family val="1"/>
    </font>
    <font>
      <sz val="23"/>
      <name val="華康中明體"/>
      <family val="3"/>
    </font>
    <font>
      <sz val="23"/>
      <name val="Times New Roman"/>
      <family val="1"/>
    </font>
    <font>
      <sz val="12"/>
      <name val="華康中明體"/>
      <family val="3"/>
    </font>
    <font>
      <sz val="12"/>
      <name val="華康行書體"/>
      <family val="3"/>
    </font>
    <font>
      <sz val="1"/>
      <name val="華康粗明體"/>
      <family val="3"/>
    </font>
    <font>
      <sz val="2"/>
      <name val="華康粗明體"/>
      <family val="3"/>
    </font>
    <font>
      <sz val="20"/>
      <name val="華康特粗明體"/>
      <family val="3"/>
    </font>
    <font>
      <sz val="24"/>
      <name val="華康中黑體"/>
      <family val="3"/>
    </font>
    <font>
      <sz val="24"/>
      <name val="新細明體"/>
      <family val="1"/>
    </font>
    <font>
      <sz val="13"/>
      <name val="華康粗明體"/>
      <family val="3"/>
    </font>
    <font>
      <sz val="13"/>
      <name val="Times New Roman"/>
      <family val="1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7" fontId="2" fillId="2" borderId="1" applyNumberFormat="0" applyFont="0" applyFill="0" applyBorder="0">
      <alignment horizontal="center" vertical="center"/>
      <protection/>
    </xf>
    <xf numFmtId="203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99">
    <xf numFmtId="0" fontId="0" fillId="0" borderId="0" xfId="0" applyAlignment="1">
      <alignment vertical="center"/>
    </xf>
    <xf numFmtId="0" fontId="1" fillId="0" borderId="0" xfId="19" applyFont="1" applyAlignment="1" applyProtection="1">
      <alignment horizontal="left" vertical="center"/>
      <protection/>
    </xf>
    <xf numFmtId="0" fontId="5" fillId="0" borderId="0" xfId="19" applyFont="1" applyAlignment="1" applyProtection="1">
      <alignment vertical="center"/>
      <protection/>
    </xf>
    <xf numFmtId="0" fontId="10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horizontal="left"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Continuous" vertical="center"/>
      <protection/>
    </xf>
    <xf numFmtId="0" fontId="13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right"/>
      <protection/>
    </xf>
    <xf numFmtId="0" fontId="14" fillId="0" borderId="0" xfId="19" applyFont="1" applyAlignment="1" applyProtection="1">
      <alignment horizontal="right"/>
      <protection/>
    </xf>
    <xf numFmtId="0" fontId="14" fillId="0" borderId="0" xfId="19" applyFont="1" applyAlignment="1" applyProtection="1" quotePrefix="1">
      <alignment horizontal="left"/>
      <protection/>
    </xf>
    <xf numFmtId="0" fontId="13" fillId="0" borderId="0" xfId="19" applyFont="1" applyAlignment="1" applyProtection="1">
      <alignment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9" fillId="0" borderId="0" xfId="19" applyFont="1" applyAlignment="1" applyProtection="1" quotePrefix="1">
      <alignment horizontal="right" vertical="center"/>
      <protection/>
    </xf>
    <xf numFmtId="0" fontId="20" fillId="0" borderId="0" xfId="19" applyFont="1" applyAlignment="1" applyProtection="1">
      <alignment horizontal="left" vertical="center"/>
      <protection/>
    </xf>
    <xf numFmtId="0" fontId="17" fillId="0" borderId="0" xfId="19" applyFont="1" applyAlignment="1" applyProtection="1">
      <alignment horizontal="right" vertical="center"/>
      <protection/>
    </xf>
    <xf numFmtId="0" fontId="15" fillId="0" borderId="2" xfId="19" applyFont="1" applyBorder="1" applyAlignment="1" applyProtection="1" quotePrefix="1">
      <alignment horizontal="center" vertical="center"/>
      <protection/>
    </xf>
    <xf numFmtId="0" fontId="15" fillId="0" borderId="2" xfId="19" applyFont="1" applyBorder="1" applyAlignment="1" applyProtection="1">
      <alignment horizontal="center" vertical="center"/>
      <protection/>
    </xf>
    <xf numFmtId="0" fontId="15" fillId="0" borderId="3" xfId="19" applyFont="1" applyBorder="1" applyAlignment="1" applyProtection="1">
      <alignment horizontal="center" vertical="center"/>
      <protection/>
    </xf>
    <xf numFmtId="0" fontId="15" fillId="0" borderId="2" xfId="19" applyFont="1" applyBorder="1" applyAlignment="1" applyProtection="1" quotePrefix="1">
      <alignment horizontal="center" vertical="center" wrapText="1"/>
      <protection/>
    </xf>
    <xf numFmtId="0" fontId="15" fillId="0" borderId="4" xfId="19" applyFont="1" applyBorder="1" applyAlignment="1" applyProtection="1">
      <alignment horizontal="center" vertical="center"/>
      <protection/>
    </xf>
    <xf numFmtId="0" fontId="15" fillId="0" borderId="5" xfId="19" applyFont="1" applyBorder="1" applyAlignment="1" applyProtection="1">
      <alignment vertical="center"/>
      <protection/>
    </xf>
    <xf numFmtId="0" fontId="21" fillId="0" borderId="0" xfId="19" applyFont="1" applyBorder="1" applyAlignment="1" applyProtection="1">
      <alignment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6" xfId="19" applyFont="1" applyBorder="1" applyAlignment="1" applyProtection="1">
      <alignment horizontal="left" vertical="center"/>
      <protection/>
    </xf>
    <xf numFmtId="0" fontId="21" fillId="0" borderId="6" xfId="19" applyFont="1" applyBorder="1" applyAlignment="1" applyProtection="1" quotePrefix="1">
      <alignment horizontal="center" vertical="center"/>
      <protection/>
    </xf>
    <xf numFmtId="0" fontId="21" fillId="0" borderId="6" xfId="19" applyFont="1" applyBorder="1" applyAlignment="1" applyProtection="1">
      <alignment horizontal="center" vertical="center"/>
      <protection/>
    </xf>
    <xf numFmtId="0" fontId="21" fillId="0" borderId="7" xfId="19" applyFont="1" applyBorder="1" applyAlignment="1" applyProtection="1">
      <alignment horizontal="center" vertical="center"/>
      <protection/>
    </xf>
    <xf numFmtId="0" fontId="21" fillId="0" borderId="0" xfId="19" applyFont="1" applyBorder="1" applyAlignment="1" applyProtection="1">
      <alignment horizontal="center" vertical="center"/>
      <protection/>
    </xf>
    <xf numFmtId="0" fontId="21" fillId="0" borderId="0" xfId="19" applyFont="1" applyAlignment="1" applyProtection="1">
      <alignment vertical="center"/>
      <protection/>
    </xf>
    <xf numFmtId="49" fontId="18" fillId="0" borderId="0" xfId="19" applyNumberFormat="1" applyFont="1" applyBorder="1" applyAlignment="1" applyProtection="1" quotePrefix="1">
      <alignment horizontal="left" vertical="center"/>
      <protection/>
    </xf>
    <xf numFmtId="0" fontId="5" fillId="0" borderId="0" xfId="19" applyFont="1" applyBorder="1" applyAlignment="1" applyProtection="1">
      <alignment vertical="center"/>
      <protection/>
    </xf>
    <xf numFmtId="49" fontId="16" fillId="0" borderId="0" xfId="19" applyNumberFormat="1" applyFont="1" applyBorder="1" applyAlignment="1" applyProtection="1" quotePrefix="1">
      <alignment horizontal="distributed" vertical="center"/>
      <protection/>
    </xf>
    <xf numFmtId="49" fontId="17" fillId="0" borderId="6" xfId="19" applyNumberFormat="1" applyFont="1" applyBorder="1" applyAlignment="1" applyProtection="1" quotePrefix="1">
      <alignment horizontal="distributed" vertical="center"/>
      <protection/>
    </xf>
    <xf numFmtId="216" fontId="11" fillId="0" borderId="6" xfId="19" applyNumberFormat="1" applyFont="1" applyBorder="1" applyAlignment="1" applyProtection="1">
      <alignment horizontal="right" vertical="center"/>
      <protection/>
    </xf>
    <xf numFmtId="216" fontId="11" fillId="0" borderId="7" xfId="19" applyNumberFormat="1" applyFont="1" applyBorder="1" applyAlignment="1" applyProtection="1">
      <alignment horizontal="right" vertical="center"/>
      <protection/>
    </xf>
    <xf numFmtId="217" fontId="11" fillId="0" borderId="6" xfId="19" applyNumberFormat="1" applyFont="1" applyBorder="1" applyAlignment="1" applyProtection="1">
      <alignment horizontal="right" vertical="center"/>
      <protection/>
    </xf>
    <xf numFmtId="222" fontId="11" fillId="0" borderId="6" xfId="19" applyNumberFormat="1" applyFont="1" applyBorder="1" applyAlignment="1" applyProtection="1">
      <alignment horizontal="right" vertical="center"/>
      <protection/>
    </xf>
    <xf numFmtId="218" fontId="11" fillId="0" borderId="0" xfId="19" applyNumberFormat="1" applyFont="1" applyBorder="1" applyAlignment="1" applyProtection="1">
      <alignment horizontal="right" vertical="center"/>
      <protection/>
    </xf>
    <xf numFmtId="0" fontId="17" fillId="0" borderId="0" xfId="19" applyFont="1" applyBorder="1" applyAlignment="1" applyProtection="1">
      <alignment vertical="center"/>
      <protection/>
    </xf>
    <xf numFmtId="49" fontId="24" fillId="0" borderId="0" xfId="19" applyNumberFormat="1" applyFont="1" applyBorder="1" applyAlignment="1" applyProtection="1" quotePrefix="1">
      <alignment horizontal="left" vertical="center"/>
      <protection/>
    </xf>
    <xf numFmtId="49" fontId="25" fillId="0" borderId="0" xfId="19" applyNumberFormat="1" applyFont="1" applyBorder="1" applyAlignment="1" applyProtection="1" quotePrefix="1">
      <alignment horizontal="distributed" vertical="center"/>
      <protection/>
    </xf>
    <xf numFmtId="49" fontId="26" fillId="0" borderId="6" xfId="19" applyNumberFormat="1" applyFont="1" applyBorder="1" applyAlignment="1" applyProtection="1" quotePrefix="1">
      <alignment horizontal="distributed" vertical="center"/>
      <protection/>
    </xf>
    <xf numFmtId="216" fontId="11" fillId="0" borderId="6" xfId="19" applyNumberFormat="1" applyFont="1" applyBorder="1" applyAlignment="1" applyProtection="1">
      <alignment horizontal="right" vertical="center"/>
      <protection locked="0"/>
    </xf>
    <xf numFmtId="217" fontId="11" fillId="0" borderId="6" xfId="19" applyNumberFormat="1" applyFont="1" applyBorder="1" applyAlignment="1" applyProtection="1">
      <alignment horizontal="right" vertical="center"/>
      <protection locked="0"/>
    </xf>
    <xf numFmtId="49" fontId="17" fillId="0" borderId="0" xfId="19" applyNumberFormat="1" applyFont="1" applyBorder="1" applyAlignment="1" applyProtection="1" quotePrefix="1">
      <alignment horizontal="left"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0" xfId="19" applyFont="1" applyBorder="1" applyAlignment="1" applyProtection="1">
      <alignment horizontal="distributed" vertical="center"/>
      <protection/>
    </xf>
    <xf numFmtId="0" fontId="24" fillId="0" borderId="6" xfId="19" applyFont="1" applyBorder="1" applyAlignment="1" applyProtection="1">
      <alignment horizontal="distributed" vertical="center"/>
      <protection/>
    </xf>
    <xf numFmtId="49" fontId="18" fillId="0" borderId="0" xfId="19" applyNumberFormat="1" applyFont="1" applyBorder="1" applyAlignment="1" applyProtection="1">
      <alignment horizontal="left" vertical="center"/>
      <protection/>
    </xf>
    <xf numFmtId="0" fontId="12" fillId="0" borderId="0" xfId="21" applyFont="1" applyAlignment="1" applyProtection="1">
      <alignment horizontal="center" vertical="center"/>
      <protection locked="0"/>
    </xf>
    <xf numFmtId="0" fontId="33" fillId="0" borderId="0" xfId="21" applyFont="1" applyAlignment="1" applyProtection="1">
      <alignment horizontal="center"/>
      <protection/>
    </xf>
    <xf numFmtId="0" fontId="18" fillId="0" borderId="8" xfId="21" applyFont="1" applyBorder="1" applyAlignment="1" applyProtection="1" quotePrefix="1">
      <alignment horizontal="justify" vertical="center"/>
      <protection/>
    </xf>
    <xf numFmtId="0" fontId="5" fillId="0" borderId="8" xfId="21" applyFont="1" applyBorder="1" applyAlignment="1" applyProtection="1">
      <alignment horizontal="justify" vertical="center"/>
      <protection/>
    </xf>
    <xf numFmtId="0" fontId="18" fillId="0" borderId="9" xfId="21" applyFont="1" applyBorder="1" applyAlignment="1" applyProtection="1" quotePrefix="1">
      <alignment horizontal="center" vertical="center"/>
      <protection/>
    </xf>
    <xf numFmtId="49" fontId="26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10" xfId="19" applyNumberFormat="1" applyFont="1" applyBorder="1" applyAlignment="1" applyProtection="1" quotePrefix="1">
      <alignment horizontal="left" vertical="center"/>
      <protection/>
    </xf>
    <xf numFmtId="0" fontId="5" fillId="0" borderId="10" xfId="19" applyFont="1" applyBorder="1" applyAlignment="1" applyProtection="1">
      <alignment vertical="center"/>
      <protection/>
    </xf>
    <xf numFmtId="49" fontId="16" fillId="0" borderId="10" xfId="19" applyNumberFormat="1" applyFont="1" applyBorder="1" applyAlignment="1" applyProtection="1" quotePrefix="1">
      <alignment horizontal="distributed" vertical="center"/>
      <protection/>
    </xf>
    <xf numFmtId="49" fontId="17" fillId="0" borderId="11" xfId="19" applyNumberFormat="1" applyFont="1" applyBorder="1" applyAlignment="1" applyProtection="1" quotePrefix="1">
      <alignment horizontal="distributed" vertical="center"/>
      <protection/>
    </xf>
    <xf numFmtId="216" fontId="11" fillId="0" borderId="11" xfId="19" applyNumberFormat="1" applyFont="1" applyBorder="1" applyAlignment="1" applyProtection="1">
      <alignment horizontal="right" vertical="center"/>
      <protection/>
    </xf>
    <xf numFmtId="216" fontId="11" fillId="0" borderId="12" xfId="19" applyNumberFormat="1" applyFont="1" applyBorder="1" applyAlignment="1" applyProtection="1">
      <alignment horizontal="right" vertical="center"/>
      <protection/>
    </xf>
    <xf numFmtId="217" fontId="11" fillId="0" borderId="11" xfId="19" applyNumberFormat="1" applyFont="1" applyBorder="1" applyAlignment="1" applyProtection="1">
      <alignment horizontal="right" vertical="center"/>
      <protection/>
    </xf>
    <xf numFmtId="222" fontId="11" fillId="0" borderId="11" xfId="19" applyNumberFormat="1" applyFont="1" applyBorder="1" applyAlignment="1" applyProtection="1">
      <alignment horizontal="right" vertical="center"/>
      <protection/>
    </xf>
    <xf numFmtId="218" fontId="11" fillId="0" borderId="10" xfId="19" applyNumberFormat="1" applyFont="1" applyBorder="1" applyAlignment="1" applyProtection="1">
      <alignment horizontal="right" vertical="center"/>
      <protection/>
    </xf>
    <xf numFmtId="0" fontId="30" fillId="0" borderId="0" xfId="19" applyFont="1">
      <alignment/>
      <protection/>
    </xf>
    <xf numFmtId="0" fontId="22" fillId="0" borderId="0" xfId="19" applyFont="1">
      <alignment/>
      <protection/>
    </xf>
    <xf numFmtId="0" fontId="24" fillId="0" borderId="0" xfId="19" applyFont="1">
      <alignment/>
      <protection/>
    </xf>
    <xf numFmtId="0" fontId="5" fillId="0" borderId="0" xfId="19" applyFont="1">
      <alignment/>
      <protection/>
    </xf>
    <xf numFmtId="0" fontId="1" fillId="0" borderId="0" xfId="20" applyFont="1" applyAlignment="1" applyProtection="1">
      <alignment horizontal="left" vertical="center"/>
      <protection/>
    </xf>
    <xf numFmtId="0" fontId="1" fillId="0" borderId="0" xfId="20" applyFont="1" applyAlignment="1" applyProtection="1">
      <alignment vertical="center"/>
      <protection/>
    </xf>
    <xf numFmtId="0" fontId="1" fillId="0" borderId="0" xfId="20" applyFont="1" applyAlignment="1" applyProtection="1">
      <alignment horizontal="right" vertical="center"/>
      <protection/>
    </xf>
    <xf numFmtId="0" fontId="33" fillId="0" borderId="0" xfId="20" applyFont="1" applyAlignment="1" applyProtection="1">
      <alignment vertical="center"/>
      <protection/>
    </xf>
    <xf numFmtId="41" fontId="14" fillId="0" borderId="0" xfId="24" applyFont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centerContinuous" vertical="center"/>
      <protection/>
    </xf>
    <xf numFmtId="0" fontId="17" fillId="0" borderId="0" xfId="20" applyFont="1" applyAlignment="1" applyProtection="1">
      <alignment horizontal="right" vertical="center"/>
      <protection/>
    </xf>
    <xf numFmtId="0" fontId="15" fillId="0" borderId="0" xfId="20" applyFont="1" applyAlignment="1" applyProtection="1">
      <alignment vertical="center"/>
      <protection/>
    </xf>
    <xf numFmtId="0" fontId="18" fillId="0" borderId="4" xfId="20" applyFont="1" applyBorder="1" applyAlignment="1" applyProtection="1">
      <alignment horizontal="center" vertical="center"/>
      <protection/>
    </xf>
    <xf numFmtId="0" fontId="18" fillId="0" borderId="2" xfId="20" applyFont="1" applyBorder="1" applyAlignment="1" applyProtection="1">
      <alignment horizontal="left" vertical="center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18" fillId="0" borderId="2" xfId="20" applyFont="1" applyBorder="1" applyAlignment="1" applyProtection="1">
      <alignment horizontal="center" vertical="center"/>
      <protection/>
    </xf>
    <xf numFmtId="0" fontId="18" fillId="0" borderId="13" xfId="20" applyFont="1" applyBorder="1" applyAlignment="1" applyProtection="1">
      <alignment horizontal="center" vertical="center" wrapText="1"/>
      <protection/>
    </xf>
    <xf numFmtId="0" fontId="34" fillId="0" borderId="2" xfId="20" applyFont="1" applyBorder="1" applyAlignment="1" applyProtection="1" quotePrefix="1">
      <alignment horizontal="center" vertical="center" wrapText="1"/>
      <protection/>
    </xf>
    <xf numFmtId="0" fontId="21" fillId="0" borderId="0" xfId="20" applyFont="1" applyBorder="1" applyAlignment="1" applyProtection="1">
      <alignment horizontal="center" vertical="center"/>
      <protection/>
    </xf>
    <xf numFmtId="0" fontId="21" fillId="0" borderId="0" xfId="20" applyFont="1" applyBorder="1" applyAlignment="1" applyProtection="1">
      <alignment vertical="center"/>
      <protection/>
    </xf>
    <xf numFmtId="0" fontId="21" fillId="0" borderId="0" xfId="20" applyFont="1" applyBorder="1" applyAlignment="1" applyProtection="1" quotePrefix="1">
      <alignment horizontal="left" vertical="center"/>
      <protection/>
    </xf>
    <xf numFmtId="0" fontId="21" fillId="0" borderId="6" xfId="20" applyFont="1" applyBorder="1" applyAlignment="1" applyProtection="1">
      <alignment horizontal="left" vertical="center"/>
      <protection/>
    </xf>
    <xf numFmtId="0" fontId="21" fillId="0" borderId="6" xfId="20" applyFont="1" applyBorder="1" applyAlignment="1" applyProtection="1" quotePrefix="1">
      <alignment horizontal="center" vertical="center"/>
      <protection/>
    </xf>
    <xf numFmtId="0" fontId="21" fillId="0" borderId="6" xfId="20" applyFont="1" applyBorder="1" applyAlignment="1" applyProtection="1">
      <alignment horizontal="center" vertical="center"/>
      <protection/>
    </xf>
    <xf numFmtId="0" fontId="21" fillId="0" borderId="14" xfId="20" applyFont="1" applyBorder="1" applyAlignment="1" applyProtection="1" quotePrefix="1">
      <alignment horizontal="center" vertical="center"/>
      <protection/>
    </xf>
    <xf numFmtId="0" fontId="21" fillId="0" borderId="0" xfId="20" applyFont="1" applyAlignment="1" applyProtection="1">
      <alignment vertical="center"/>
      <protection/>
    </xf>
    <xf numFmtId="49" fontId="18" fillId="0" borderId="6" xfId="20" applyNumberFormat="1" applyFont="1" applyBorder="1" applyAlignment="1" applyProtection="1" quotePrefix="1">
      <alignment horizontal="distributed" vertical="center"/>
      <protection/>
    </xf>
    <xf numFmtId="216" fontId="10" fillId="0" borderId="6" xfId="20" applyNumberFormat="1" applyFont="1" applyBorder="1" applyAlignment="1" applyProtection="1">
      <alignment horizontal="right" vertical="center"/>
      <protection/>
    </xf>
    <xf numFmtId="217" fontId="10" fillId="0" borderId="14" xfId="20" applyNumberFormat="1" applyFont="1" applyBorder="1" applyAlignment="1" applyProtection="1">
      <alignment horizontal="right" vertical="center"/>
      <protection/>
    </xf>
    <xf numFmtId="217" fontId="10" fillId="0" borderId="6" xfId="20" applyNumberFormat="1" applyFont="1" applyBorder="1" applyAlignment="1" applyProtection="1">
      <alignment horizontal="right" vertical="center"/>
      <protection/>
    </xf>
    <xf numFmtId="218" fontId="10" fillId="0" borderId="0" xfId="20" applyNumberFormat="1" applyFont="1" applyBorder="1" applyAlignment="1" applyProtection="1">
      <alignment horizontal="right" vertical="center"/>
      <protection/>
    </xf>
    <xf numFmtId="0" fontId="5" fillId="0" borderId="0" xfId="20" applyFont="1" applyAlignment="1" applyProtection="1">
      <alignment vertical="center"/>
      <protection/>
    </xf>
    <xf numFmtId="0" fontId="30" fillId="0" borderId="0" xfId="20" applyFont="1" applyAlignment="1" applyProtection="1">
      <alignment vertical="center"/>
      <protection/>
    </xf>
    <xf numFmtId="49" fontId="24" fillId="0" borderId="0" xfId="20" applyNumberFormat="1" applyFont="1" applyBorder="1" applyAlignment="1" applyProtection="1" quotePrefix="1">
      <alignment horizontal="left" vertical="center"/>
      <protection/>
    </xf>
    <xf numFmtId="49" fontId="24" fillId="0" borderId="0" xfId="20" applyNumberFormat="1" applyFont="1" applyBorder="1" applyAlignment="1" applyProtection="1">
      <alignment horizontal="distributed" vertical="center"/>
      <protection/>
    </xf>
    <xf numFmtId="49" fontId="24" fillId="0" borderId="6" xfId="20" applyNumberFormat="1" applyFont="1" applyBorder="1" applyAlignment="1" applyProtection="1" quotePrefix="1">
      <alignment horizontal="distributed" vertical="center"/>
      <protection/>
    </xf>
    <xf numFmtId="0" fontId="24" fillId="0" borderId="0" xfId="20" applyFont="1" applyAlignment="1" applyProtection="1" quotePrefix="1">
      <alignment horizontal="distributed" vertical="center"/>
      <protection/>
    </xf>
    <xf numFmtId="216" fontId="10" fillId="0" borderId="6" xfId="20" applyNumberFormat="1" applyFont="1" applyBorder="1" applyAlignment="1" applyProtection="1">
      <alignment horizontal="right" vertical="center"/>
      <protection locked="0"/>
    </xf>
    <xf numFmtId="217" fontId="10" fillId="0" borderId="14" xfId="20" applyNumberFormat="1" applyFont="1" applyBorder="1" applyAlignment="1" applyProtection="1">
      <alignment horizontal="right" vertical="center"/>
      <protection locked="0"/>
    </xf>
    <xf numFmtId="49" fontId="24" fillId="0" borderId="0" xfId="20" applyNumberFormat="1" applyFont="1" applyBorder="1" applyAlignment="1" applyProtection="1" quotePrefix="1">
      <alignment horizontal="distributed" vertical="center"/>
      <protection/>
    </xf>
    <xf numFmtId="0" fontId="24" fillId="0" borderId="0" xfId="20" applyFont="1" applyBorder="1" applyAlignment="1" applyProtection="1">
      <alignment vertical="center"/>
      <protection/>
    </xf>
    <xf numFmtId="0" fontId="24" fillId="0" borderId="0" xfId="20" applyFont="1" applyBorder="1" applyAlignment="1" applyProtection="1">
      <alignment horizontal="distributed" vertical="center"/>
      <protection/>
    </xf>
    <xf numFmtId="0" fontId="24" fillId="0" borderId="6" xfId="20" applyFont="1" applyBorder="1" applyAlignment="1" applyProtection="1">
      <alignment horizontal="distributed" vertical="center"/>
      <protection/>
    </xf>
    <xf numFmtId="49" fontId="24" fillId="0" borderId="0" xfId="20" applyNumberFormat="1" applyFont="1" applyBorder="1" applyAlignment="1" applyProtection="1">
      <alignment horizontal="left" vertical="center"/>
      <protection/>
    </xf>
    <xf numFmtId="216" fontId="35" fillId="0" borderId="6" xfId="20" applyNumberFormat="1" applyFont="1" applyBorder="1" applyAlignment="1" applyProtection="1">
      <alignment horizontal="right" vertical="center"/>
      <protection/>
    </xf>
    <xf numFmtId="0" fontId="1" fillId="0" borderId="0" xfId="21" applyFont="1" applyBorder="1" applyAlignment="1" applyProtection="1">
      <alignment horizontal="justify" vertical="center"/>
      <protection/>
    </xf>
    <xf numFmtId="0" fontId="5" fillId="0" borderId="0" xfId="21" applyFont="1" applyAlignment="1" applyProtection="1">
      <alignment horizontal="distributed" vertical="center"/>
      <protection/>
    </xf>
    <xf numFmtId="217" fontId="35" fillId="0" borderId="14" xfId="20" applyNumberFormat="1" applyFont="1" applyBorder="1" applyAlignment="1" applyProtection="1">
      <alignment horizontal="right" vertical="center"/>
      <protection/>
    </xf>
    <xf numFmtId="0" fontId="23" fillId="0" borderId="10" xfId="20" applyFont="1" applyBorder="1" applyAlignment="1" applyProtection="1">
      <alignment horizontal="distributed" vertical="center"/>
      <protection/>
    </xf>
    <xf numFmtId="0" fontId="26" fillId="0" borderId="10" xfId="20" applyFont="1" applyBorder="1" applyAlignment="1" applyProtection="1">
      <alignment horizontal="distributed" vertical="center"/>
      <protection/>
    </xf>
    <xf numFmtId="0" fontId="24" fillId="0" borderId="11" xfId="20" applyFont="1" applyBorder="1" applyAlignment="1" applyProtection="1">
      <alignment horizontal="distributed" vertical="center"/>
      <protection/>
    </xf>
    <xf numFmtId="216" fontId="10" fillId="0" borderId="11" xfId="20" applyNumberFormat="1" applyFont="1" applyBorder="1" applyAlignment="1" applyProtection="1">
      <alignment vertical="center"/>
      <protection/>
    </xf>
    <xf numFmtId="0" fontId="10" fillId="0" borderId="15" xfId="20" applyFont="1" applyBorder="1" applyAlignment="1" applyProtection="1">
      <alignment vertical="center"/>
      <protection/>
    </xf>
    <xf numFmtId="0" fontId="10" fillId="0" borderId="11" xfId="20" applyFont="1" applyBorder="1" applyAlignment="1" applyProtection="1">
      <alignment vertical="center"/>
      <protection/>
    </xf>
    <xf numFmtId="186" fontId="10" fillId="0" borderId="11" xfId="20" applyNumberFormat="1" applyFont="1" applyBorder="1" applyAlignment="1" applyProtection="1">
      <alignment vertical="center"/>
      <protection/>
    </xf>
    <xf numFmtId="218" fontId="10" fillId="0" borderId="10" xfId="20" applyNumberFormat="1" applyFont="1" applyBorder="1" applyAlignment="1" applyProtection="1">
      <alignment vertical="center"/>
      <protection/>
    </xf>
    <xf numFmtId="0" fontId="23" fillId="0" borderId="0" xfId="20" applyFont="1" applyAlignment="1" applyProtection="1">
      <alignment vertical="center"/>
      <protection/>
    </xf>
    <xf numFmtId="0" fontId="26" fillId="0" borderId="0" xfId="20" applyFont="1" applyAlignment="1" applyProtection="1">
      <alignment horizontal="distributed" vertical="center"/>
      <protection/>
    </xf>
    <xf numFmtId="0" fontId="24" fillId="0" borderId="0" xfId="20" applyFont="1" applyAlignment="1" applyProtection="1">
      <alignment horizontal="distributed" vertical="center"/>
      <protection/>
    </xf>
    <xf numFmtId="0" fontId="30" fillId="0" borderId="0" xfId="20" applyFont="1" applyProtection="1">
      <alignment/>
      <protection/>
    </xf>
    <xf numFmtId="0" fontId="23" fillId="0" borderId="0" xfId="20" applyFont="1" applyProtection="1">
      <alignment/>
      <protection/>
    </xf>
    <xf numFmtId="0" fontId="26" fillId="0" borderId="0" xfId="20" applyFont="1" applyAlignment="1" applyProtection="1">
      <alignment horizontal="distributed"/>
      <protection/>
    </xf>
    <xf numFmtId="0" fontId="24" fillId="0" borderId="0" xfId="20" applyFont="1" applyAlignment="1" applyProtection="1">
      <alignment horizontal="distributed"/>
      <protection/>
    </xf>
    <xf numFmtId="0" fontId="5" fillId="0" borderId="0" xfId="20" applyFont="1" applyProtection="1">
      <alignment/>
      <protection/>
    </xf>
    <xf numFmtId="0" fontId="26" fillId="0" borderId="0" xfId="20" applyFont="1" applyProtection="1">
      <alignment/>
      <protection/>
    </xf>
    <xf numFmtId="0" fontId="24" fillId="0" borderId="0" xfId="20" applyFont="1" applyProtection="1">
      <alignment/>
      <protection/>
    </xf>
    <xf numFmtId="0" fontId="23" fillId="0" borderId="0" xfId="20" applyFont="1">
      <alignment/>
      <protection/>
    </xf>
    <xf numFmtId="0" fontId="26" fillId="0" borderId="0" xfId="20" applyFont="1">
      <alignment/>
      <protection/>
    </xf>
    <xf numFmtId="0" fontId="24" fillId="0" borderId="0" xfId="20" applyFont="1">
      <alignment/>
      <protection/>
    </xf>
    <xf numFmtId="0" fontId="5" fillId="0" borderId="0" xfId="20" applyFont="1">
      <alignment/>
      <protection/>
    </xf>
    <xf numFmtId="0" fontId="1" fillId="0" borderId="0" xfId="21" applyFont="1" applyAlignment="1" applyProtection="1">
      <alignment horizontal="left" vertical="center"/>
      <protection/>
    </xf>
    <xf numFmtId="0" fontId="1" fillId="0" borderId="0" xfId="21" applyFont="1" applyAlignment="1" applyProtection="1">
      <alignment vertical="center"/>
      <protection/>
    </xf>
    <xf numFmtId="0" fontId="10" fillId="0" borderId="0" xfId="21" applyFont="1" applyAlignment="1" applyProtection="1">
      <alignment vertical="center"/>
      <protection/>
    </xf>
    <xf numFmtId="0" fontId="5" fillId="0" borderId="0" xfId="21" applyFont="1" applyAlignment="1" applyProtection="1">
      <alignment vertical="center"/>
      <protection/>
    </xf>
    <xf numFmtId="0" fontId="35" fillId="0" borderId="0" xfId="21" applyFont="1" applyAlignment="1" applyProtection="1">
      <alignment vertical="center"/>
      <protection/>
    </xf>
    <xf numFmtId="0" fontId="41" fillId="0" borderId="0" xfId="21" applyFont="1" applyBorder="1" applyAlignment="1" applyProtection="1">
      <alignment horizontal="justify"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8" fillId="0" borderId="0" xfId="21" applyFont="1" applyAlignment="1" applyProtection="1">
      <alignment horizontal="centerContinuous" vertical="center"/>
      <protection/>
    </xf>
    <xf numFmtId="0" fontId="17" fillId="0" borderId="0" xfId="21" applyFont="1" applyAlignment="1" applyProtection="1">
      <alignment horizontal="right" vertical="center"/>
      <protection/>
    </xf>
    <xf numFmtId="0" fontId="18" fillId="0" borderId="16" xfId="21" applyFont="1" applyBorder="1" applyAlignment="1" applyProtection="1">
      <alignment vertical="center"/>
      <protection/>
    </xf>
    <xf numFmtId="0" fontId="18" fillId="0" borderId="2" xfId="21" applyFont="1" applyBorder="1" applyAlignment="1" applyProtection="1">
      <alignment horizontal="centerContinuous" vertical="center"/>
      <protection/>
    </xf>
    <xf numFmtId="0" fontId="18" fillId="0" borderId="4" xfId="21" applyFont="1" applyBorder="1" applyAlignment="1" applyProtection="1">
      <alignment horizontal="centerContinuous" vertical="center"/>
      <protection/>
    </xf>
    <xf numFmtId="0" fontId="18" fillId="0" borderId="17" xfId="21" applyFont="1" applyBorder="1" applyAlignment="1" applyProtection="1">
      <alignment horizontal="left" vertical="center"/>
      <protection/>
    </xf>
    <xf numFmtId="0" fontId="18" fillId="0" borderId="17" xfId="21" applyFont="1" applyBorder="1" applyAlignment="1" applyProtection="1" quotePrefix="1">
      <alignment horizontal="center" vertical="center"/>
      <protection/>
    </xf>
    <xf numFmtId="0" fontId="18" fillId="0" borderId="5" xfId="21" applyFont="1" applyBorder="1" applyAlignment="1" applyProtection="1">
      <alignment horizontal="center" vertical="center"/>
      <protection/>
    </xf>
    <xf numFmtId="49" fontId="18" fillId="0" borderId="6" xfId="21" applyNumberFormat="1" applyFont="1" applyBorder="1" applyAlignment="1" applyProtection="1" quotePrefix="1">
      <alignment horizontal="right" vertical="center"/>
      <protection/>
    </xf>
    <xf numFmtId="190" fontId="11" fillId="0" borderId="6" xfId="21" applyNumberFormat="1" applyFont="1" applyBorder="1" applyAlignment="1" applyProtection="1">
      <alignment horizontal="right" vertical="center"/>
      <protection/>
    </xf>
    <xf numFmtId="197" fontId="11" fillId="0" borderId="6" xfId="21" applyNumberFormat="1" applyFont="1" applyBorder="1" applyAlignment="1" applyProtection="1">
      <alignment horizontal="right" vertical="center"/>
      <protection/>
    </xf>
    <xf numFmtId="188" fontId="11" fillId="0" borderId="0" xfId="21" applyNumberFormat="1" applyFont="1" applyBorder="1" applyAlignment="1" applyProtection="1">
      <alignment horizontal="right" vertical="center"/>
      <protection/>
    </xf>
    <xf numFmtId="0" fontId="17" fillId="0" borderId="0" xfId="21" applyFont="1" applyAlignment="1" applyProtection="1">
      <alignment vertical="center"/>
      <protection/>
    </xf>
    <xf numFmtId="49" fontId="17" fillId="0" borderId="0" xfId="21" applyNumberFormat="1" applyFont="1" applyBorder="1" applyAlignment="1" applyProtection="1" quotePrefix="1">
      <alignment horizontal="left" vertical="center"/>
      <protection/>
    </xf>
    <xf numFmtId="49" fontId="25" fillId="0" borderId="0" xfId="21" applyNumberFormat="1" applyFont="1" applyBorder="1" applyAlignment="1" applyProtection="1" quotePrefix="1">
      <alignment horizontal="left" vertical="center"/>
      <protection/>
    </xf>
    <xf numFmtId="49" fontId="26" fillId="0" borderId="6" xfId="21" applyNumberFormat="1" applyFont="1" applyBorder="1" applyAlignment="1" applyProtection="1" quotePrefix="1">
      <alignment horizontal="right" vertical="center"/>
      <protection/>
    </xf>
    <xf numFmtId="0" fontId="16" fillId="0" borderId="0" xfId="21" applyFont="1" applyAlignment="1" applyProtection="1">
      <alignment horizontal="distributed" vertical="center"/>
      <protection/>
    </xf>
    <xf numFmtId="0" fontId="5" fillId="0" borderId="0" xfId="21" applyFont="1" applyAlignment="1" applyProtection="1">
      <alignment horizontal="distributed" vertical="center"/>
      <protection/>
    </xf>
    <xf numFmtId="49" fontId="17" fillId="0" borderId="6" xfId="21" applyNumberFormat="1" applyFont="1" applyBorder="1" applyAlignment="1" applyProtection="1" quotePrefix="1">
      <alignment horizontal="right" vertical="center"/>
      <protection/>
    </xf>
    <xf numFmtId="190" fontId="11" fillId="0" borderId="6" xfId="21" applyNumberFormat="1" applyFont="1" applyBorder="1" applyAlignment="1" applyProtection="1">
      <alignment horizontal="right" vertical="center"/>
      <protection locked="0"/>
    </xf>
    <xf numFmtId="217" fontId="11" fillId="0" borderId="6" xfId="21" applyNumberFormat="1" applyFont="1" applyBorder="1" applyAlignment="1" applyProtection="1">
      <alignment horizontal="right" vertical="center"/>
      <protection/>
    </xf>
    <xf numFmtId="218" fontId="11" fillId="0" borderId="0" xfId="21" applyNumberFormat="1" applyFont="1" applyBorder="1" applyAlignment="1" applyProtection="1">
      <alignment horizontal="right" vertical="center"/>
      <protection/>
    </xf>
    <xf numFmtId="0" fontId="5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>
      <alignment horizontal="justify" vertical="center"/>
      <protection/>
    </xf>
    <xf numFmtId="0" fontId="17" fillId="0" borderId="0" xfId="21" applyFont="1" applyBorder="1" applyAlignment="1" applyProtection="1">
      <alignment horizontal="distributed" vertical="center"/>
      <protection/>
    </xf>
    <xf numFmtId="0" fontId="39" fillId="0" borderId="0" xfId="21" applyFont="1" applyBorder="1" applyAlignment="1" applyProtection="1">
      <alignment horizontal="distributed" vertical="center"/>
      <protection/>
    </xf>
    <xf numFmtId="0" fontId="5" fillId="0" borderId="0" xfId="21" applyFont="1" applyBorder="1" applyAlignment="1" applyProtection="1">
      <alignment horizontal="distributed" vertical="center"/>
      <protection/>
    </xf>
    <xf numFmtId="49" fontId="40" fillId="0" borderId="6" xfId="21" applyNumberFormat="1" applyFont="1" applyBorder="1" applyAlignment="1" applyProtection="1" quotePrefix="1">
      <alignment horizontal="right" vertical="center"/>
      <protection/>
    </xf>
    <xf numFmtId="0" fontId="17" fillId="0" borderId="6" xfId="21" applyFont="1" applyBorder="1" applyAlignment="1" applyProtection="1">
      <alignment horizontal="right" vertical="center"/>
      <protection/>
    </xf>
    <xf numFmtId="0" fontId="39" fillId="0" borderId="0" xfId="21" applyFont="1" applyAlignment="1" applyProtection="1">
      <alignment horizontal="distributed" vertical="center"/>
      <protection/>
    </xf>
    <xf numFmtId="0" fontId="17" fillId="0" borderId="0" xfId="21" applyFont="1" applyBorder="1" applyAlignment="1" applyProtection="1" quotePrefix="1">
      <alignment horizontal="distributed" vertical="center"/>
      <protection/>
    </xf>
    <xf numFmtId="0" fontId="11" fillId="0" borderId="0" xfId="21" applyFont="1" applyBorder="1" applyAlignment="1" applyProtection="1">
      <alignment horizontal="distributed" vertical="center"/>
      <protection/>
    </xf>
    <xf numFmtId="0" fontId="18" fillId="0" borderId="0" xfId="21" applyFont="1" applyBorder="1" applyAlignment="1" applyProtection="1">
      <alignment horizontal="justify" vertical="center"/>
      <protection/>
    </xf>
    <xf numFmtId="0" fontId="41" fillId="0" borderId="0" xfId="21" applyFont="1" applyBorder="1" applyAlignment="1" applyProtection="1">
      <alignment horizontal="justify" vertical="center"/>
      <protection/>
    </xf>
    <xf numFmtId="0" fontId="1" fillId="0" borderId="0" xfId="21" applyFont="1" applyBorder="1" applyAlignment="1" applyProtection="1">
      <alignment horizontal="justify" vertical="center"/>
      <protection/>
    </xf>
    <xf numFmtId="49" fontId="16" fillId="0" borderId="0" xfId="21" applyNumberFormat="1" applyFont="1" applyBorder="1" applyAlignment="1" applyProtection="1">
      <alignment horizontal="left" vertical="center"/>
      <protection/>
    </xf>
    <xf numFmtId="0" fontId="25" fillId="0" borderId="0" xfId="21" applyFont="1" applyAlignment="1" applyProtection="1" quotePrefix="1">
      <alignment horizontal="distributed" vertical="center"/>
      <protection/>
    </xf>
    <xf numFmtId="0" fontId="24" fillId="0" borderId="10" xfId="21" applyFont="1" applyBorder="1" applyAlignment="1" applyProtection="1">
      <alignment vertical="center"/>
      <protection/>
    </xf>
    <xf numFmtId="0" fontId="17" fillId="0" borderId="10" xfId="21" applyFont="1" applyBorder="1" applyAlignment="1" applyProtection="1" quotePrefix="1">
      <alignment horizontal="left" vertical="center"/>
      <protection/>
    </xf>
    <xf numFmtId="0" fontId="17" fillId="0" borderId="10" xfId="21" applyFont="1" applyBorder="1" applyAlignment="1" applyProtection="1" quotePrefix="1">
      <alignment horizontal="right" vertical="center"/>
      <protection/>
    </xf>
    <xf numFmtId="49" fontId="17" fillId="0" borderId="11" xfId="21" applyNumberFormat="1" applyFont="1" applyBorder="1" applyAlignment="1" applyProtection="1" quotePrefix="1">
      <alignment horizontal="distributed" vertical="center"/>
      <protection/>
    </xf>
    <xf numFmtId="190" fontId="11" fillId="0" borderId="11" xfId="21" applyNumberFormat="1" applyFont="1" applyBorder="1" applyAlignment="1" applyProtection="1">
      <alignment vertical="center"/>
      <protection/>
    </xf>
    <xf numFmtId="197" fontId="11" fillId="0" borderId="11" xfId="21" applyNumberFormat="1" applyFont="1" applyBorder="1" applyAlignment="1" applyProtection="1">
      <alignment vertical="center"/>
      <protection/>
    </xf>
    <xf numFmtId="218" fontId="11" fillId="0" borderId="10" xfId="21" applyNumberFormat="1" applyFont="1" applyBorder="1" applyAlignment="1" applyProtection="1">
      <alignment vertical="center"/>
      <protection/>
    </xf>
    <xf numFmtId="0" fontId="5" fillId="0" borderId="0" xfId="21" applyFont="1" applyAlignment="1">
      <alignment horizontal="left" vertical="center"/>
      <protection/>
    </xf>
    <xf numFmtId="0" fontId="17" fillId="0" borderId="0" xfId="21" applyFont="1" applyBorder="1" applyAlignment="1" applyProtection="1">
      <alignment horizontal="left" vertical="center" wrapText="1"/>
      <protection/>
    </xf>
    <xf numFmtId="0" fontId="5" fillId="0" borderId="0" xfId="21" applyFont="1" applyBorder="1" applyAlignment="1">
      <alignment horizontal="left" vertical="center"/>
      <protection/>
    </xf>
    <xf numFmtId="0" fontId="5" fillId="0" borderId="0" xfId="21" applyFont="1" applyAlignment="1">
      <alignment horizontal="left" vertical="center"/>
      <protection/>
    </xf>
    <xf numFmtId="0" fontId="18" fillId="0" borderId="0" xfId="21" applyFont="1" applyBorder="1" applyAlignment="1" applyProtection="1" quotePrefix="1">
      <alignment horizontal="justify" vertical="center"/>
      <protection/>
    </xf>
    <xf numFmtId="0" fontId="39" fillId="0" borderId="0" xfId="21" applyFont="1" applyBorder="1" applyAlignment="1" applyProtection="1">
      <alignment horizontal="justify" vertical="center"/>
      <protection/>
    </xf>
    <xf numFmtId="0" fontId="23" fillId="0" borderId="0" xfId="21" applyFont="1">
      <alignment/>
      <protection/>
    </xf>
    <xf numFmtId="0" fontId="25" fillId="0" borderId="0" xfId="21" applyFont="1">
      <alignment/>
      <protection/>
    </xf>
    <xf numFmtId="0" fontId="24" fillId="0" borderId="0" xfId="21" applyFont="1">
      <alignment/>
      <protection/>
    </xf>
    <xf numFmtId="0" fontId="5" fillId="0" borderId="0" xfId="21" applyFont="1">
      <alignment/>
      <protection/>
    </xf>
    <xf numFmtId="0" fontId="1" fillId="0" borderId="0" xfId="22" applyFont="1" applyAlignment="1" applyProtection="1">
      <alignment horizontal="left" vertical="center"/>
      <protection/>
    </xf>
    <xf numFmtId="0" fontId="1" fillId="0" borderId="0" xfId="22" applyFont="1" applyAlignment="1" applyProtection="1">
      <alignment vertical="center"/>
      <protection/>
    </xf>
    <xf numFmtId="0" fontId="42" fillId="0" borderId="0" xfId="22" applyFont="1" applyAlignment="1" applyProtection="1">
      <alignment vertical="center"/>
      <protection/>
    </xf>
    <xf numFmtId="190" fontId="1" fillId="0" borderId="0" xfId="22" applyNumberFormat="1" applyFont="1" applyAlignment="1" applyProtection="1">
      <alignment vertical="center"/>
      <protection/>
    </xf>
    <xf numFmtId="191" fontId="1" fillId="0" borderId="0" xfId="22" applyNumberFormat="1" applyFont="1" applyAlignment="1" applyProtection="1">
      <alignment vertical="center"/>
      <protection/>
    </xf>
    <xf numFmtId="0" fontId="1" fillId="0" borderId="0" xfId="22" applyFont="1" applyAlignment="1" applyProtection="1">
      <alignment horizontal="right" vertical="center"/>
      <protection/>
    </xf>
    <xf numFmtId="0" fontId="1" fillId="3" borderId="0" xfId="22" applyFont="1" applyFill="1" applyAlignment="1" applyProtection="1">
      <alignment horizontal="left" vertical="center"/>
      <protection/>
    </xf>
    <xf numFmtId="0" fontId="1" fillId="3" borderId="0" xfId="22" applyFont="1" applyFill="1" applyAlignment="1" applyProtection="1">
      <alignment vertical="center"/>
      <protection/>
    </xf>
    <xf numFmtId="0" fontId="42" fillId="3" borderId="0" xfId="22" applyFont="1" applyFill="1" applyAlignment="1" applyProtection="1">
      <alignment vertical="center"/>
      <protection/>
    </xf>
    <xf numFmtId="0" fontId="1" fillId="0" borderId="0" xfId="22" applyFont="1" applyAlignment="1" applyProtection="1">
      <alignment horizontal="center" vertical="center"/>
      <protection/>
    </xf>
    <xf numFmtId="0" fontId="44" fillId="0" borderId="0" xfId="22" applyFont="1" applyAlignment="1" applyProtection="1">
      <alignment horizontal="right" vertical="center"/>
      <protection/>
    </xf>
    <xf numFmtId="0" fontId="45" fillId="0" borderId="0" xfId="22" applyFont="1" applyAlignment="1" applyProtection="1">
      <alignment horizontal="right" vertical="center"/>
      <protection/>
    </xf>
    <xf numFmtId="0" fontId="12" fillId="0" borderId="0" xfId="22" applyFont="1" applyAlignment="1" applyProtection="1">
      <alignment vertical="center"/>
      <protection/>
    </xf>
    <xf numFmtId="41" fontId="13" fillId="0" borderId="0" xfId="24" applyFont="1" applyAlignment="1" applyProtection="1">
      <alignment vertical="center"/>
      <protection/>
    </xf>
    <xf numFmtId="41" fontId="13" fillId="0" borderId="0" xfId="24" applyFont="1" applyAlignment="1" applyProtection="1">
      <alignment horizontal="centerContinuous" vertical="center"/>
      <protection/>
    </xf>
    <xf numFmtId="41" fontId="46" fillId="0" borderId="0" xfId="24" applyFont="1" applyAlignment="1" applyProtection="1">
      <alignment horizontal="centerContinuous" vertical="center"/>
      <protection/>
    </xf>
    <xf numFmtId="190" fontId="13" fillId="0" borderId="0" xfId="24" applyNumberFormat="1" applyFont="1" applyAlignment="1" applyProtection="1">
      <alignment horizontal="centerContinuous" vertical="center"/>
      <protection/>
    </xf>
    <xf numFmtId="191" fontId="13" fillId="0" borderId="0" xfId="24" applyNumberFormat="1" applyFont="1" applyAlignment="1" applyProtection="1" quotePrefix="1">
      <alignment horizontal="centerContinuous" vertical="center"/>
      <protection/>
    </xf>
    <xf numFmtId="0" fontId="14" fillId="0" borderId="0" xfId="22" applyFont="1" applyAlignment="1" applyProtection="1">
      <alignment horizontal="right"/>
      <protection/>
    </xf>
    <xf numFmtId="0" fontId="13" fillId="0" borderId="0" xfId="22" applyFont="1" applyAlignment="1" applyProtection="1">
      <alignment horizontal="right" vertical="center"/>
      <protection/>
    </xf>
    <xf numFmtId="0" fontId="47" fillId="0" borderId="0" xfId="22" applyFont="1" applyAlignment="1" applyProtection="1">
      <alignment horizontal="right" vertical="center"/>
      <protection/>
    </xf>
    <xf numFmtId="0" fontId="17" fillId="0" borderId="0" xfId="22" applyFont="1" applyAlignment="1" applyProtection="1">
      <alignment vertical="center"/>
      <protection/>
    </xf>
    <xf numFmtId="0" fontId="15" fillId="0" borderId="0" xfId="22" applyFont="1" applyAlignment="1" applyProtection="1">
      <alignment vertical="center"/>
      <protection/>
    </xf>
    <xf numFmtId="0" fontId="24" fillId="0" borderId="0" xfId="22" applyFont="1" applyAlignment="1" applyProtection="1">
      <alignment horizontal="centerContinuous" vertical="center"/>
      <protection/>
    </xf>
    <xf numFmtId="190" fontId="15" fillId="0" borderId="0" xfId="22" applyNumberFormat="1" applyFont="1" applyAlignment="1" applyProtection="1">
      <alignment horizontal="centerContinuous" vertical="center"/>
      <protection/>
    </xf>
    <xf numFmtId="191" fontId="15" fillId="0" borderId="0" xfId="22" applyNumberFormat="1" applyFont="1" applyAlignment="1" applyProtection="1">
      <alignment horizontal="centerContinuous" vertical="center"/>
      <protection/>
    </xf>
    <xf numFmtId="0" fontId="19" fillId="0" borderId="0" xfId="22" applyFont="1" applyAlignment="1" applyProtection="1">
      <alignment horizontal="right" vertical="center"/>
      <protection/>
    </xf>
    <xf numFmtId="0" fontId="15" fillId="0" borderId="0" xfId="22" applyFont="1" applyAlignment="1" applyProtection="1">
      <alignment horizontal="center" vertical="center"/>
      <protection/>
    </xf>
    <xf numFmtId="0" fontId="5" fillId="0" borderId="0" xfId="22" applyFont="1" applyAlignment="1" applyProtection="1">
      <alignment horizontal="center" vertical="center"/>
      <protection/>
    </xf>
    <xf numFmtId="0" fontId="42" fillId="0" borderId="16" xfId="22" applyFont="1" applyBorder="1" applyAlignment="1" applyProtection="1" quotePrefix="1">
      <alignment vertical="center"/>
      <protection/>
    </xf>
    <xf numFmtId="190" fontId="18" fillId="0" borderId="4" xfId="22" applyNumberFormat="1" applyFont="1" applyBorder="1" applyAlignment="1" applyProtection="1">
      <alignment horizontal="centerContinuous" vertical="center"/>
      <protection/>
    </xf>
    <xf numFmtId="190" fontId="18" fillId="0" borderId="2" xfId="22" applyNumberFormat="1" applyFont="1" applyBorder="1" applyAlignment="1" applyProtection="1">
      <alignment horizontal="centerContinuous" vertical="center"/>
      <protection/>
    </xf>
    <xf numFmtId="191" fontId="18" fillId="0" borderId="4" xfId="22" applyNumberFormat="1" applyFont="1" applyBorder="1" applyAlignment="1" applyProtection="1">
      <alignment horizontal="centerContinuous" vertical="center"/>
      <protection/>
    </xf>
    <xf numFmtId="0" fontId="18" fillId="0" borderId="4" xfId="22" applyFont="1" applyBorder="1" applyAlignment="1" applyProtection="1">
      <alignment horizontal="centerContinuous" vertical="center"/>
      <protection/>
    </xf>
    <xf numFmtId="0" fontId="17" fillId="3" borderId="8" xfId="22" applyFont="1" applyFill="1" applyBorder="1" applyAlignment="1" applyProtection="1">
      <alignment vertical="center"/>
      <protection/>
    </xf>
    <xf numFmtId="0" fontId="18" fillId="3" borderId="8" xfId="22" applyFont="1" applyFill="1" applyBorder="1" applyAlignment="1" applyProtection="1">
      <alignment vertical="center"/>
      <protection/>
    </xf>
    <xf numFmtId="0" fontId="42" fillId="3" borderId="18" xfId="22" applyFont="1" applyFill="1" applyBorder="1" applyAlignment="1" applyProtection="1">
      <alignment vertical="center"/>
      <protection/>
    </xf>
    <xf numFmtId="0" fontId="5" fillId="4" borderId="19" xfId="22" applyFont="1" applyFill="1" applyBorder="1" applyAlignment="1" applyProtection="1" quotePrefix="1">
      <alignment horizontal="center" vertical="center"/>
      <protection/>
    </xf>
    <xf numFmtId="0" fontId="18" fillId="0" borderId="0" xfId="22" applyFont="1" applyAlignment="1" applyProtection="1">
      <alignment vertical="center"/>
      <protection/>
    </xf>
    <xf numFmtId="0" fontId="42" fillId="0" borderId="17" xfId="22" applyFont="1" applyBorder="1" applyAlignment="1" applyProtection="1">
      <alignment horizontal="left" vertical="center"/>
      <protection/>
    </xf>
    <xf numFmtId="190" fontId="18" fillId="0" borderId="17" xfId="22" applyNumberFormat="1" applyFont="1" applyBorder="1" applyAlignment="1" applyProtection="1" quotePrefix="1">
      <alignment horizontal="center" vertical="center"/>
      <protection/>
    </xf>
    <xf numFmtId="190" fontId="18" fillId="0" borderId="17" xfId="22" applyNumberFormat="1" applyFont="1" applyBorder="1" applyAlignment="1" applyProtection="1">
      <alignment horizontal="center" vertical="center"/>
      <protection/>
    </xf>
    <xf numFmtId="0" fontId="18" fillId="0" borderId="5" xfId="22" applyFont="1" applyBorder="1" applyAlignment="1" applyProtection="1">
      <alignment horizontal="center" vertical="center"/>
      <protection/>
    </xf>
    <xf numFmtId="0" fontId="17" fillId="3" borderId="5" xfId="22" applyFont="1" applyFill="1" applyBorder="1" applyAlignment="1" applyProtection="1">
      <alignment vertical="center"/>
      <protection/>
    </xf>
    <xf numFmtId="0" fontId="18" fillId="3" borderId="5" xfId="22" applyFont="1" applyFill="1" applyBorder="1" applyAlignment="1" applyProtection="1" quotePrefix="1">
      <alignment horizontal="left" vertical="center"/>
      <protection/>
    </xf>
    <xf numFmtId="0" fontId="42" fillId="3" borderId="17" xfId="22" applyFont="1" applyFill="1" applyBorder="1" applyAlignment="1" applyProtection="1">
      <alignment horizontal="left" vertical="center"/>
      <protection/>
    </xf>
    <xf numFmtId="0" fontId="35" fillId="4" borderId="20" xfId="22" applyFont="1" applyFill="1" applyBorder="1" applyAlignment="1" applyProtection="1">
      <alignment horizontal="center" vertical="center"/>
      <protection/>
    </xf>
    <xf numFmtId="0" fontId="17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42" fillId="0" borderId="6" xfId="22" applyFont="1" applyBorder="1" applyAlignment="1" applyProtection="1">
      <alignment horizontal="left" vertical="center"/>
      <protection/>
    </xf>
    <xf numFmtId="190" fontId="18" fillId="0" borderId="6" xfId="22" applyNumberFormat="1" applyFont="1" applyBorder="1" applyAlignment="1" applyProtection="1" quotePrefix="1">
      <alignment horizontal="center" vertical="center"/>
      <protection/>
    </xf>
    <xf numFmtId="190" fontId="18" fillId="0" borderId="6" xfId="22" applyNumberFormat="1" applyFont="1" applyBorder="1" applyAlignment="1" applyProtection="1">
      <alignment horizontal="center" vertical="center"/>
      <protection/>
    </xf>
    <xf numFmtId="0" fontId="18" fillId="0" borderId="0" xfId="22" applyFont="1" applyBorder="1" applyAlignment="1" applyProtection="1">
      <alignment horizontal="center" vertical="center"/>
      <protection/>
    </xf>
    <xf numFmtId="0" fontId="17" fillId="3" borderId="0" xfId="22" applyFont="1" applyFill="1" applyBorder="1" applyAlignment="1" applyProtection="1">
      <alignment vertical="center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42" fillId="3" borderId="6" xfId="22" applyFont="1" applyFill="1" applyBorder="1" applyAlignment="1" applyProtection="1">
      <alignment horizontal="left" vertical="center"/>
      <protection/>
    </xf>
    <xf numFmtId="0" fontId="5" fillId="4" borderId="21" xfId="22" applyFont="1" applyFill="1" applyBorder="1" applyAlignment="1" applyProtection="1">
      <alignment horizontal="center" vertical="center"/>
      <protection/>
    </xf>
    <xf numFmtId="0" fontId="48" fillId="0" borderId="6" xfId="22" applyFont="1" applyBorder="1" applyAlignment="1" applyProtection="1">
      <alignment horizontal="right" vertical="center"/>
      <protection/>
    </xf>
    <xf numFmtId="216" fontId="11" fillId="0" borderId="6" xfId="22" applyNumberFormat="1" applyFont="1" applyBorder="1" applyAlignment="1" applyProtection="1">
      <alignment horizontal="right" vertical="center"/>
      <protection/>
    </xf>
    <xf numFmtId="217" fontId="11" fillId="0" borderId="6" xfId="22" applyNumberFormat="1" applyFont="1" applyBorder="1" applyAlignment="1" applyProtection="1">
      <alignment horizontal="right" vertical="center"/>
      <protection/>
    </xf>
    <xf numFmtId="218" fontId="11" fillId="0" borderId="0" xfId="22" applyNumberFormat="1" applyFont="1" applyBorder="1" applyAlignment="1" applyProtection="1">
      <alignment horizontal="right" vertical="center"/>
      <protection/>
    </xf>
    <xf numFmtId="0" fontId="48" fillId="3" borderId="0" xfId="22" applyFont="1" applyFill="1" applyBorder="1" applyAlignment="1" applyProtection="1">
      <alignment vertical="center"/>
      <protection/>
    </xf>
    <xf numFmtId="0" fontId="48" fillId="3" borderId="6" xfId="22" applyFont="1" applyFill="1" applyBorder="1" applyAlignment="1" applyProtection="1">
      <alignment vertical="center"/>
      <protection/>
    </xf>
    <xf numFmtId="0" fontId="5" fillId="4" borderId="21" xfId="22" applyFont="1" applyFill="1" applyBorder="1" applyAlignment="1" applyProtection="1" quotePrefix="1">
      <alignment horizontal="center" vertical="center"/>
      <protection/>
    </xf>
    <xf numFmtId="0" fontId="49" fillId="0" borderId="0" xfId="22" applyFont="1" applyAlignment="1" applyProtection="1">
      <alignment vertical="center"/>
      <protection/>
    </xf>
    <xf numFmtId="0" fontId="17" fillId="0" borderId="0" xfId="22" applyFont="1" applyBorder="1" applyAlignment="1" applyProtection="1" quotePrefix="1">
      <alignment horizontal="left" vertical="center"/>
      <protection/>
    </xf>
    <xf numFmtId="0" fontId="25" fillId="0" borderId="0" xfId="22" applyFont="1" applyBorder="1" applyAlignment="1" applyProtection="1">
      <alignment horizontal="distributed" vertical="center"/>
      <protection/>
    </xf>
    <xf numFmtId="0" fontId="25" fillId="0" borderId="6" xfId="22" applyFont="1" applyBorder="1" applyAlignment="1" applyProtection="1">
      <alignment horizontal="right" vertical="center"/>
      <protection/>
    </xf>
    <xf numFmtId="0" fontId="17" fillId="3" borderId="0" xfId="22" applyFont="1" applyFill="1" applyBorder="1" applyAlignment="1" applyProtection="1" quotePrefix="1">
      <alignment horizontal="left" vertical="center"/>
      <protection/>
    </xf>
    <xf numFmtId="0" fontId="25" fillId="3" borderId="0" xfId="22" applyFont="1" applyFill="1" applyBorder="1" applyAlignment="1" applyProtection="1">
      <alignment horizontal="distributed" vertical="center"/>
      <protection/>
    </xf>
    <xf numFmtId="0" fontId="25" fillId="3" borderId="6" xfId="22" applyFont="1" applyFill="1" applyBorder="1" applyAlignment="1" applyProtection="1">
      <alignment vertical="center"/>
      <protection/>
    </xf>
    <xf numFmtId="0" fontId="49" fillId="0" borderId="0" xfId="22" applyFont="1" applyBorder="1" applyAlignment="1" applyProtection="1">
      <alignment vertical="center"/>
      <protection/>
    </xf>
    <xf numFmtId="0" fontId="25" fillId="0" borderId="6" xfId="22" applyFont="1" applyBorder="1" applyAlignment="1" applyProtection="1" quotePrefix="1">
      <alignment horizontal="right" vertical="center"/>
      <protection/>
    </xf>
    <xf numFmtId="0" fontId="25" fillId="3" borderId="6" xfId="22" applyFont="1" applyFill="1" applyBorder="1" applyAlignment="1" applyProtection="1" quotePrefix="1">
      <alignment horizontal="distributed" vertical="center"/>
      <protection/>
    </xf>
    <xf numFmtId="0" fontId="17" fillId="0" borderId="0" xfId="22" applyFont="1" applyBorder="1" applyAlignment="1" applyProtection="1">
      <alignment horizontal="distributed" vertical="center"/>
      <protection/>
    </xf>
    <xf numFmtId="216" fontId="11" fillId="0" borderId="6" xfId="22" applyNumberFormat="1" applyFont="1" applyBorder="1" applyAlignment="1" applyProtection="1">
      <alignment horizontal="right" vertical="center"/>
      <protection locked="0"/>
    </xf>
    <xf numFmtId="192" fontId="17" fillId="3" borderId="0" xfId="22" applyNumberFormat="1" applyFont="1" applyFill="1" applyBorder="1" applyAlignment="1" applyProtection="1">
      <alignment horizontal="center" vertical="center"/>
      <protection/>
    </xf>
    <xf numFmtId="0" fontId="24" fillId="0" borderId="0" xfId="22" applyFont="1" applyBorder="1" applyAlignment="1" applyProtection="1">
      <alignment horizontal="left" vertical="center"/>
      <protection/>
    </xf>
    <xf numFmtId="0" fontId="5" fillId="0" borderId="0" xfId="22" applyFont="1" applyAlignment="1" applyProtection="1">
      <alignment vertical="center"/>
      <protection/>
    </xf>
    <xf numFmtId="0" fontId="52" fillId="0" borderId="0" xfId="22" applyFont="1" applyAlignment="1" applyProtection="1">
      <alignment vertical="center"/>
      <protection/>
    </xf>
    <xf numFmtId="41" fontId="53" fillId="0" borderId="0" xfId="24" applyFont="1" applyAlignment="1" applyProtection="1">
      <alignment vertical="center"/>
      <protection/>
    </xf>
    <xf numFmtId="192" fontId="17" fillId="0" borderId="0" xfId="22" applyNumberFormat="1" applyFont="1" applyBorder="1" applyAlignment="1" applyProtection="1" quotePrefix="1">
      <alignment horizontal="center" vertical="center"/>
      <protection/>
    </xf>
    <xf numFmtId="192" fontId="17" fillId="3" borderId="0" xfId="22" applyNumberFormat="1" applyFont="1" applyFill="1" applyBorder="1" applyAlignment="1" applyProtection="1" quotePrefix="1">
      <alignment horizontal="center" vertical="center"/>
      <protection/>
    </xf>
    <xf numFmtId="0" fontId="30" fillId="0" borderId="0" xfId="22" applyFont="1" applyAlignment="1" applyProtection="1">
      <alignment vertical="center"/>
      <protection/>
    </xf>
    <xf numFmtId="0" fontId="21" fillId="0" borderId="0" xfId="22" applyFont="1" applyAlignment="1" applyProtection="1">
      <alignment vertical="center"/>
      <protection/>
    </xf>
    <xf numFmtId="192" fontId="17" fillId="0" borderId="0" xfId="22" applyNumberFormat="1" applyFont="1" applyBorder="1" applyAlignment="1" applyProtection="1">
      <alignment horizontal="center" vertical="center"/>
      <protection/>
    </xf>
    <xf numFmtId="0" fontId="17" fillId="0" borderId="0" xfId="21" applyFont="1" applyBorder="1" applyAlignment="1" applyProtection="1" quotePrefix="1">
      <alignment horizontal="justify" vertical="center"/>
      <protection/>
    </xf>
    <xf numFmtId="0" fontId="11" fillId="0" borderId="0" xfId="21" applyFont="1" applyBorder="1" applyAlignment="1" applyProtection="1">
      <alignment horizontal="justify" vertical="center"/>
      <protection/>
    </xf>
    <xf numFmtId="0" fontId="48" fillId="0" borderId="11" xfId="22" applyFont="1" applyBorder="1" applyAlignment="1" applyProtection="1">
      <alignment horizontal="right" vertical="center"/>
      <protection/>
    </xf>
    <xf numFmtId="216" fontId="11" fillId="0" borderId="11" xfId="22" applyNumberFormat="1" applyFont="1" applyBorder="1" applyAlignment="1" applyProtection="1">
      <alignment horizontal="right" vertical="center"/>
      <protection/>
    </xf>
    <xf numFmtId="217" fontId="11" fillId="0" borderId="11" xfId="22" applyNumberFormat="1" applyFont="1" applyBorder="1" applyAlignment="1" applyProtection="1">
      <alignment horizontal="right" vertical="center"/>
      <protection/>
    </xf>
    <xf numFmtId="218" fontId="11" fillId="0" borderId="10" xfId="22" applyNumberFormat="1" applyFont="1" applyBorder="1" applyAlignment="1" applyProtection="1">
      <alignment horizontal="right" vertical="center"/>
      <protection/>
    </xf>
    <xf numFmtId="0" fontId="17" fillId="3" borderId="0" xfId="22" applyFont="1" applyFill="1" applyBorder="1" applyAlignment="1" applyProtection="1" quotePrefix="1">
      <alignment horizontal="right" vertical="center"/>
      <protection/>
    </xf>
    <xf numFmtId="0" fontId="24" fillId="3" borderId="0" xfId="22" applyFont="1" applyFill="1" applyAlignment="1" applyProtection="1">
      <alignment vertical="center"/>
      <protection/>
    </xf>
    <xf numFmtId="0" fontId="48" fillId="3" borderId="0" xfId="22" applyFont="1" applyFill="1" applyAlignment="1" applyProtection="1">
      <alignment vertical="center"/>
      <protection/>
    </xf>
    <xf numFmtId="0" fontId="48" fillId="0" borderId="21" xfId="22" applyFont="1" applyBorder="1" applyAlignment="1" applyProtection="1">
      <alignment horizontal="center" vertical="center"/>
      <protection/>
    </xf>
    <xf numFmtId="0" fontId="48" fillId="0" borderId="0" xfId="22" applyFont="1" applyAlignment="1" applyProtection="1">
      <alignment vertical="center"/>
      <protection/>
    </xf>
    <xf numFmtId="0" fontId="1" fillId="0" borderId="0" xfId="22" applyFont="1" applyAlignment="1" applyProtection="1">
      <alignment horizontal="left" vertical="center" wrapText="1"/>
      <protection/>
    </xf>
    <xf numFmtId="0" fontId="1" fillId="0" borderId="21" xfId="22" applyFont="1" applyBorder="1" applyAlignment="1" applyProtection="1">
      <alignment horizontal="center" vertical="center"/>
      <protection/>
    </xf>
    <xf numFmtId="0" fontId="12" fillId="0" borderId="0" xfId="22" applyFont="1" applyAlignment="1" applyProtection="1">
      <alignment horizontal="left" vertical="center"/>
      <protection/>
    </xf>
    <xf numFmtId="0" fontId="12" fillId="0" borderId="0" xfId="22" applyFont="1" applyAlignment="1" applyProtection="1">
      <alignment horizontal="centerContinuous" vertical="center"/>
      <protection/>
    </xf>
    <xf numFmtId="190" fontId="12" fillId="0" borderId="0" xfId="22" applyNumberFormat="1" applyFont="1" applyAlignment="1" applyProtection="1">
      <alignment horizontal="centerContinuous" vertical="center"/>
      <protection/>
    </xf>
    <xf numFmtId="191" fontId="12" fillId="0" borderId="0" xfId="22" applyNumberFormat="1" applyFont="1" applyAlignment="1" applyProtection="1">
      <alignment horizontal="centerContinuous" vertical="center"/>
      <protection/>
    </xf>
    <xf numFmtId="0" fontId="44" fillId="3" borderId="0" xfId="22" applyFont="1" applyFill="1" applyAlignment="1" applyProtection="1">
      <alignment horizontal="left" vertical="center"/>
      <protection/>
    </xf>
    <xf numFmtId="0" fontId="17" fillId="3" borderId="0" xfId="22" applyFont="1" applyFill="1" applyAlignment="1" applyProtection="1">
      <alignment vertical="center"/>
      <protection/>
    </xf>
    <xf numFmtId="0" fontId="12" fillId="3" borderId="0" xfId="22" applyFont="1" applyFill="1" applyAlignment="1" applyProtection="1">
      <alignment horizontal="centerContinuous" vertical="center"/>
      <protection/>
    </xf>
    <xf numFmtId="0" fontId="24" fillId="3" borderId="0" xfId="22" applyFont="1" applyFill="1" applyAlignment="1" applyProtection="1">
      <alignment horizontal="centerContinuous" vertical="center"/>
      <protection/>
    </xf>
    <xf numFmtId="0" fontId="45" fillId="0" borderId="21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horizontal="left"/>
      <protection/>
    </xf>
    <xf numFmtId="0" fontId="54" fillId="3" borderId="0" xfId="22" applyFont="1" applyFill="1" applyAlignment="1" applyProtection="1">
      <alignment horizontal="left" vertical="center"/>
      <protection/>
    </xf>
    <xf numFmtId="41" fontId="13" fillId="3" borderId="0" xfId="24" applyFont="1" applyFill="1" applyAlignment="1" applyProtection="1">
      <alignment vertical="center"/>
      <protection/>
    </xf>
    <xf numFmtId="41" fontId="13" fillId="3" borderId="0" xfId="24" applyFont="1" applyFill="1" applyAlignment="1" applyProtection="1">
      <alignment horizontal="centerContinuous" vertical="center"/>
      <protection/>
    </xf>
    <xf numFmtId="41" fontId="46" fillId="3" borderId="0" xfId="24" applyFont="1" applyFill="1" applyAlignment="1" applyProtection="1">
      <alignment horizontal="centerContinuous" vertical="center"/>
      <protection/>
    </xf>
    <xf numFmtId="0" fontId="47" fillId="0" borderId="21" xfId="22" applyFont="1" applyBorder="1" applyAlignment="1" applyProtection="1">
      <alignment horizontal="right" vertical="center"/>
      <protection/>
    </xf>
    <xf numFmtId="0" fontId="56" fillId="0" borderId="0" xfId="22" applyFont="1" applyAlignment="1" applyProtection="1">
      <alignment horizontal="left" vertical="center"/>
      <protection/>
    </xf>
    <xf numFmtId="0" fontId="17" fillId="0" borderId="0" xfId="22" applyFont="1" applyAlignment="1" applyProtection="1">
      <alignment horizontal="right" vertical="center"/>
      <protection/>
    </xf>
    <xf numFmtId="0" fontId="55" fillId="3" borderId="0" xfId="22" applyFont="1" applyFill="1" applyAlignment="1" applyProtection="1">
      <alignment horizontal="left" vertical="center"/>
      <protection/>
    </xf>
    <xf numFmtId="0" fontId="15" fillId="3" borderId="0" xfId="22" applyFont="1" applyFill="1" applyAlignment="1" applyProtection="1">
      <alignment vertical="center"/>
      <protection/>
    </xf>
    <xf numFmtId="0" fontId="5" fillId="0" borderId="21" xfId="22" applyFont="1" applyBorder="1" applyAlignment="1" applyProtection="1">
      <alignment horizontal="center" vertical="center"/>
      <protection/>
    </xf>
    <xf numFmtId="0" fontId="42" fillId="0" borderId="16" xfId="22" applyFont="1" applyBorder="1" applyAlignment="1" applyProtection="1">
      <alignment vertical="center"/>
      <protection/>
    </xf>
    <xf numFmtId="0" fontId="5" fillId="4" borderId="20" xfId="22" applyFont="1" applyFill="1" applyBorder="1" applyAlignment="1" applyProtection="1">
      <alignment horizontal="center" vertical="center"/>
      <protection/>
    </xf>
    <xf numFmtId="0" fontId="48" fillId="0" borderId="0" xfId="22" applyFont="1" applyBorder="1" applyAlignment="1" applyProtection="1">
      <alignment vertical="center"/>
      <protection/>
    </xf>
    <xf numFmtId="0" fontId="48" fillId="0" borderId="6" xfId="22" applyFont="1" applyBorder="1" applyAlignment="1" applyProtection="1">
      <alignment vertical="center"/>
      <protection/>
    </xf>
    <xf numFmtId="0" fontId="25" fillId="0" borderId="6" xfId="22" applyFont="1" applyBorder="1" applyAlignment="1" applyProtection="1">
      <alignment vertical="center"/>
      <protection/>
    </xf>
    <xf numFmtId="0" fontId="25" fillId="0" borderId="0" xfId="22" applyFont="1" applyBorder="1" applyAlignment="1" applyProtection="1" quotePrefix="1">
      <alignment horizontal="distributed" vertical="center"/>
      <protection/>
    </xf>
    <xf numFmtId="0" fontId="57" fillId="0" borderId="6" xfId="22" applyFont="1" applyBorder="1" applyAlignment="1" applyProtection="1" quotePrefix="1">
      <alignment horizontal="distributed" vertical="center"/>
      <protection/>
    </xf>
    <xf numFmtId="0" fontId="25" fillId="3" borderId="0" xfId="22" applyFont="1" applyFill="1" applyBorder="1" applyAlignment="1" applyProtection="1" quotePrefix="1">
      <alignment horizontal="distributed" vertical="center"/>
      <protection/>
    </xf>
    <xf numFmtId="0" fontId="57" fillId="3" borderId="6" xfId="22" applyFont="1" applyFill="1" applyBorder="1" applyAlignment="1" applyProtection="1" quotePrefix="1">
      <alignment horizontal="distributed" vertical="center"/>
      <protection/>
    </xf>
    <xf numFmtId="0" fontId="25" fillId="0" borderId="0" xfId="22" applyFont="1" applyBorder="1" applyAlignment="1" applyProtection="1">
      <alignment vertical="center"/>
      <protection/>
    </xf>
    <xf numFmtId="0" fontId="57" fillId="0" borderId="6" xfId="22" applyFont="1" applyBorder="1" applyAlignment="1" applyProtection="1">
      <alignment vertical="center"/>
      <protection/>
    </xf>
    <xf numFmtId="0" fontId="25" fillId="3" borderId="0" xfId="22" applyFont="1" applyFill="1" applyBorder="1" applyAlignment="1" applyProtection="1">
      <alignment vertical="center"/>
      <protection/>
    </xf>
    <xf numFmtId="0" fontId="57" fillId="3" borderId="6" xfId="22" applyFont="1" applyFill="1" applyBorder="1" applyAlignment="1" applyProtection="1">
      <alignment vertical="center"/>
      <protection/>
    </xf>
    <xf numFmtId="49" fontId="16" fillId="0" borderId="0" xfId="22" applyNumberFormat="1" applyFont="1" applyBorder="1" applyAlignment="1" applyProtection="1">
      <alignment horizontal="left" vertical="center"/>
      <protection/>
    </xf>
    <xf numFmtId="0" fontId="15" fillId="3" borderId="0" xfId="22" applyFont="1" applyFill="1" applyBorder="1" applyAlignment="1" applyProtection="1">
      <alignment vertical="center"/>
      <protection/>
    </xf>
    <xf numFmtId="49" fontId="16" fillId="3" borderId="0" xfId="22" applyNumberFormat="1" applyFont="1" applyFill="1" applyBorder="1" applyAlignment="1" applyProtection="1">
      <alignment horizontal="left" vertical="center"/>
      <protection/>
    </xf>
    <xf numFmtId="0" fontId="17" fillId="0" borderId="10" xfId="22" applyFont="1" applyBorder="1" applyAlignment="1" applyProtection="1" quotePrefix="1">
      <alignment horizontal="right" vertical="center"/>
      <protection/>
    </xf>
    <xf numFmtId="0" fontId="18" fillId="0" borderId="10" xfId="22" applyFont="1" applyBorder="1" applyAlignment="1" applyProtection="1" quotePrefix="1">
      <alignment horizontal="left" vertical="center"/>
      <protection/>
    </xf>
    <xf numFmtId="0" fontId="48" fillId="0" borderId="10" xfId="22" applyFont="1" applyBorder="1" applyAlignment="1" applyProtection="1">
      <alignment vertical="center"/>
      <protection/>
    </xf>
    <xf numFmtId="0" fontId="48" fillId="0" borderId="11" xfId="22" applyFont="1" applyBorder="1" applyAlignment="1" applyProtection="1">
      <alignment vertical="center"/>
      <protection/>
    </xf>
    <xf numFmtId="0" fontId="23" fillId="0" borderId="0" xfId="22" applyFont="1" applyAlignment="1">
      <alignment vertical="center"/>
      <protection/>
    </xf>
    <xf numFmtId="0" fontId="30" fillId="0" borderId="0" xfId="22" applyFont="1" applyAlignment="1">
      <alignment vertical="center"/>
      <protection/>
    </xf>
    <xf numFmtId="0" fontId="48" fillId="0" borderId="0" xfId="22" applyFont="1" applyAlignment="1">
      <alignment vertical="center"/>
      <protection/>
    </xf>
    <xf numFmtId="190" fontId="49" fillId="0" borderId="0" xfId="22" applyNumberFormat="1" applyFont="1" applyAlignment="1">
      <alignment vertical="center"/>
      <protection/>
    </xf>
    <xf numFmtId="190" fontId="58" fillId="0" borderId="0" xfId="22" applyNumberFormat="1" applyFont="1" applyAlignment="1">
      <alignment vertical="center"/>
      <protection/>
    </xf>
    <xf numFmtId="191" fontId="49" fillId="0" borderId="0" xfId="22" applyNumberFormat="1" applyFont="1" applyAlignment="1">
      <alignment vertical="center"/>
      <protection/>
    </xf>
    <xf numFmtId="0" fontId="49" fillId="0" borderId="0" xfId="22" applyFont="1" applyAlignment="1">
      <alignment vertical="center"/>
      <protection/>
    </xf>
    <xf numFmtId="0" fontId="23" fillId="3" borderId="0" xfId="22" applyFont="1" applyFill="1" applyAlignment="1">
      <alignment vertical="center"/>
      <protection/>
    </xf>
    <xf numFmtId="0" fontId="39" fillId="0" borderId="0" xfId="21" applyFont="1" applyAlignment="1" applyProtection="1">
      <alignment horizontal="distributed" vertical="center"/>
      <protection/>
    </xf>
    <xf numFmtId="0" fontId="30" fillId="3" borderId="0" xfId="22" applyFont="1" applyFill="1" applyAlignment="1">
      <alignment vertical="center"/>
      <protection/>
    </xf>
    <xf numFmtId="0" fontId="48" fillId="3" borderId="0" xfId="22" applyFont="1" applyFill="1" applyAlignment="1">
      <alignment vertical="center"/>
      <protection/>
    </xf>
    <xf numFmtId="0" fontId="5" fillId="0" borderId="0" xfId="22" applyFont="1" applyAlignment="1">
      <alignment horizontal="center" vertical="center"/>
      <protection/>
    </xf>
    <xf numFmtId="0" fontId="23" fillId="0" borderId="0" xfId="22" applyFont="1">
      <alignment/>
      <protection/>
    </xf>
    <xf numFmtId="0" fontId="30" fillId="0" borderId="0" xfId="22" applyFont="1">
      <alignment/>
      <protection/>
    </xf>
    <xf numFmtId="0" fontId="48" fillId="0" borderId="0" xfId="22" applyFont="1">
      <alignment/>
      <protection/>
    </xf>
    <xf numFmtId="190" fontId="49" fillId="0" borderId="0" xfId="22" applyNumberFormat="1" applyFont="1">
      <alignment/>
      <protection/>
    </xf>
    <xf numFmtId="190" fontId="58" fillId="0" borderId="0" xfId="22" applyNumberFormat="1" applyFont="1">
      <alignment/>
      <protection/>
    </xf>
    <xf numFmtId="191" fontId="49" fillId="0" borderId="0" xfId="22" applyNumberFormat="1" applyFont="1">
      <alignment/>
      <protection/>
    </xf>
    <xf numFmtId="0" fontId="49" fillId="0" borderId="0" xfId="22" applyFont="1">
      <alignment/>
      <protection/>
    </xf>
    <xf numFmtId="0" fontId="23" fillId="3" borderId="0" xfId="22" applyFont="1" applyFill="1">
      <alignment/>
      <protection/>
    </xf>
    <xf numFmtId="0" fontId="30" fillId="3" borderId="0" xfId="22" applyFont="1" applyFill="1">
      <alignment/>
      <protection/>
    </xf>
    <xf numFmtId="0" fontId="48" fillId="3" borderId="0" xfId="22" applyFont="1" applyFill="1">
      <alignment/>
      <protection/>
    </xf>
    <xf numFmtId="0" fontId="5" fillId="0" borderId="0" xfId="22" applyFont="1" applyAlignment="1">
      <alignment horizont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0" fontId="17" fillId="0" borderId="0" xfId="19" applyFont="1" applyAlignment="1" applyProtection="1">
      <alignment vertical="center"/>
      <protection/>
    </xf>
    <xf numFmtId="49" fontId="16" fillId="0" borderId="0" xfId="19" applyNumberFormat="1" applyFont="1" applyBorder="1" applyAlignment="1" applyProtection="1" quotePrefix="1">
      <alignment horizontal="distributed" vertical="center"/>
      <protection/>
    </xf>
    <xf numFmtId="0" fontId="15" fillId="0" borderId="0" xfId="19" applyFont="1" applyAlignment="1" applyProtection="1">
      <alignment vertical="center"/>
      <protection/>
    </xf>
    <xf numFmtId="49" fontId="25" fillId="0" borderId="0" xfId="19" applyNumberFormat="1" applyFont="1" applyBorder="1" applyAlignment="1" applyProtection="1" quotePrefix="1">
      <alignment horizontal="distributed" vertical="center"/>
      <protection/>
    </xf>
    <xf numFmtId="0" fontId="5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horizontal="right" vertical="center"/>
      <protection locked="0"/>
    </xf>
    <xf numFmtId="0" fontId="15" fillId="0" borderId="4" xfId="19" applyFont="1" applyBorder="1" applyAlignment="1" applyProtection="1" quotePrefix="1">
      <alignment horizontal="center" vertical="center"/>
      <protection/>
    </xf>
    <xf numFmtId="0" fontId="15" fillId="0" borderId="2" xfId="19" applyFont="1" applyBorder="1" applyAlignment="1" applyProtection="1" quotePrefix="1">
      <alignment horizontal="center" vertical="center"/>
      <protection/>
    </xf>
    <xf numFmtId="49" fontId="18" fillId="0" borderId="0" xfId="20" applyNumberFormat="1" applyFont="1" applyBorder="1" applyAlignment="1" applyProtection="1" quotePrefix="1">
      <alignment horizontal="distributed" vertical="center"/>
      <protection/>
    </xf>
    <xf numFmtId="0" fontId="5" fillId="0" borderId="0" xfId="20" applyFont="1" applyAlignment="1" applyProtection="1">
      <alignment vertical="center"/>
      <protection/>
    </xf>
    <xf numFmtId="0" fontId="18" fillId="0" borderId="0" xfId="20" applyFont="1" applyAlignment="1" applyProtection="1" quotePrefix="1">
      <alignment horizontal="distributed" vertical="center"/>
      <protection/>
    </xf>
    <xf numFmtId="0" fontId="24" fillId="0" borderId="0" xfId="20" applyFont="1" applyAlignment="1" applyProtection="1" quotePrefix="1">
      <alignment horizontal="distributed" vertical="center"/>
      <protection/>
    </xf>
    <xf numFmtId="0" fontId="12" fillId="0" borderId="0" xfId="20" applyFont="1" applyAlignment="1" applyProtection="1">
      <alignment horizontal="center" vertical="center"/>
      <protection locked="0"/>
    </xf>
    <xf numFmtId="41" fontId="14" fillId="0" borderId="0" xfId="24" applyFont="1" applyAlignment="1" applyProtection="1">
      <alignment horizontal="center"/>
      <protection/>
    </xf>
    <xf numFmtId="0" fontId="18" fillId="0" borderId="4" xfId="20" applyFont="1" applyBorder="1" applyAlignment="1" applyProtection="1">
      <alignment horizontal="center" vertical="center"/>
      <protection/>
    </xf>
    <xf numFmtId="0" fontId="18" fillId="0" borderId="4" xfId="20" applyFont="1" applyBorder="1" applyAlignment="1" applyProtection="1" quotePrefix="1">
      <alignment horizontal="center" vertical="center"/>
      <protection/>
    </xf>
    <xf numFmtId="0" fontId="16" fillId="0" borderId="0" xfId="21" applyFont="1" applyAlignment="1" applyProtection="1">
      <alignment horizontal="distributed" vertical="center"/>
      <protection/>
    </xf>
    <xf numFmtId="0" fontId="18" fillId="0" borderId="5" xfId="21" applyFont="1" applyBorder="1" applyAlignment="1" applyProtection="1" quotePrefix="1">
      <alignment horizontal="center" vertical="center"/>
      <protection/>
    </xf>
    <xf numFmtId="0" fontId="18" fillId="0" borderId="22" xfId="21" applyFont="1" applyBorder="1" applyAlignment="1" applyProtection="1" quotePrefix="1">
      <alignment horizontal="center" vertical="center"/>
      <protection/>
    </xf>
    <xf numFmtId="0" fontId="18" fillId="0" borderId="23" xfId="21" applyFont="1" applyBorder="1" applyAlignment="1" applyProtection="1" quotePrefix="1">
      <alignment horizontal="center" vertical="center"/>
      <protection/>
    </xf>
    <xf numFmtId="0" fontId="18" fillId="0" borderId="9" xfId="22" applyFont="1" applyBorder="1" applyAlignment="1" applyProtection="1" quotePrefix="1">
      <alignment horizontal="center" vertical="center"/>
      <protection/>
    </xf>
    <xf numFmtId="0" fontId="18" fillId="0" borderId="5" xfId="22" applyFont="1" applyBorder="1" applyAlignment="1" applyProtection="1" quotePrefix="1">
      <alignment horizontal="center" vertical="center"/>
      <protection/>
    </xf>
    <xf numFmtId="0" fontId="17" fillId="0" borderId="0" xfId="22" applyFont="1" applyBorder="1" applyAlignment="1" applyProtection="1">
      <alignment horizontal="distributed" vertical="center"/>
      <protection/>
    </xf>
    <xf numFmtId="0" fontId="17" fillId="0" borderId="0" xfId="22" applyFont="1" applyAlignment="1" applyProtection="1">
      <alignment vertical="center"/>
      <protection/>
    </xf>
    <xf numFmtId="0" fontId="18" fillId="0" borderId="10" xfId="22" applyFont="1" applyBorder="1" applyAlignment="1" applyProtection="1" quotePrefix="1">
      <alignment horizontal="center" vertical="center"/>
      <protection/>
    </xf>
    <xf numFmtId="0" fontId="5" fillId="0" borderId="10" xfId="22" applyFont="1" applyBorder="1" applyAlignment="1" applyProtection="1">
      <alignment horizontal="center" vertical="center"/>
      <protection/>
    </xf>
    <xf numFmtId="0" fontId="12" fillId="0" borderId="0" xfId="22" applyFont="1" applyAlignment="1" applyProtection="1">
      <alignment horizontal="right" vertical="center"/>
      <protection locked="0"/>
    </xf>
    <xf numFmtId="0" fontId="25" fillId="0" borderId="0" xfId="22" applyFont="1" applyBorder="1" applyAlignment="1" applyProtection="1">
      <alignment horizontal="left" vertical="center" wrapText="1"/>
      <protection locked="0"/>
    </xf>
    <xf numFmtId="0" fontId="17" fillId="0" borderId="0" xfId="22" applyFont="1" applyBorder="1" applyAlignment="1" applyProtection="1">
      <alignment horizontal="distributed" vertical="center" wrapText="1"/>
      <protection/>
    </xf>
    <xf numFmtId="0" fontId="18" fillId="0" borderId="0" xfId="22" applyFont="1" applyBorder="1" applyAlignment="1" applyProtection="1" quotePrefix="1">
      <alignment horizontal="center" vertical="center"/>
      <protection/>
    </xf>
    <xf numFmtId="0" fontId="5" fillId="0" borderId="0" xfId="22" applyFont="1" applyAlignment="1" applyProtection="1">
      <alignment horizontal="center" vertic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3_01收支餘絀綜計表(作業)(彙總)(94-6-13)" xfId="19"/>
    <cellStyle name="一般_093_02餘絀撥補綜計表(作業)(彙總)(94-6-10)" xfId="20"/>
    <cellStyle name="一般_093_03現金流量綜計表(作業)(彙總)(94-5-25)" xfId="21"/>
    <cellStyle name="一般_093_04平衡綜計表(作業)(彙總)(94-5-17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BAData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9"/>
  <dimension ref="A1:M53"/>
  <sheetViews>
    <sheetView showGridLines="0" zoomScale="75" zoomScaleNormal="75" workbookViewId="0" topLeftCell="A1">
      <selection activeCell="G7" sqref="G7"/>
    </sheetView>
  </sheetViews>
  <sheetFormatPr defaultColWidth="9.00390625" defaultRowHeight="16.5"/>
  <cols>
    <col min="1" max="1" width="4.125" style="72" customWidth="1"/>
    <col min="2" max="2" width="2.875" style="72" customWidth="1"/>
    <col min="3" max="3" width="18.375" style="73" customWidth="1"/>
    <col min="4" max="4" width="1.75390625" style="74" customWidth="1"/>
    <col min="5" max="5" width="21.625" style="75" customWidth="1"/>
    <col min="6" max="6" width="10.625" style="75" customWidth="1"/>
    <col min="7" max="7" width="21.625" style="75" customWidth="1"/>
    <col min="8" max="8" width="10.625" style="75" customWidth="1"/>
    <col min="9" max="10" width="22.625" style="75" customWidth="1"/>
    <col min="11" max="11" width="11.625" style="75" customWidth="1"/>
    <col min="12" max="12" width="22.625" style="75" customWidth="1"/>
    <col min="13" max="13" width="11.625" style="75" customWidth="1"/>
    <col min="14" max="16384" width="8.75390625" style="75" customWidth="1"/>
  </cols>
  <sheetData>
    <row r="1" spans="1:4" s="5" customFormat="1" ht="18" customHeight="1">
      <c r="A1" s="1"/>
      <c r="B1" s="2"/>
      <c r="C1" s="3"/>
      <c r="D1" s="4"/>
    </row>
    <row r="2" spans="1:9" s="7" customFormat="1" ht="36" customHeight="1">
      <c r="A2" s="373" t="s">
        <v>40</v>
      </c>
      <c r="B2" s="373"/>
      <c r="C2" s="373"/>
      <c r="D2" s="373"/>
      <c r="E2" s="373"/>
      <c r="F2" s="373"/>
      <c r="G2" s="373"/>
      <c r="H2" s="373"/>
      <c r="I2" s="6" t="s">
        <v>41</v>
      </c>
    </row>
    <row r="3" spans="1:10" s="9" customFormat="1" ht="18" customHeight="1">
      <c r="A3" s="8"/>
      <c r="B3" s="8"/>
      <c r="C3" s="8"/>
      <c r="D3" s="8"/>
      <c r="G3" s="10"/>
      <c r="H3" s="11" t="s">
        <v>42</v>
      </c>
      <c r="I3" s="12" t="s">
        <v>42</v>
      </c>
      <c r="J3" s="13"/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43</v>
      </c>
      <c r="J4" s="17"/>
      <c r="M4" s="21" t="s">
        <v>1</v>
      </c>
    </row>
    <row r="5" spans="1:13" s="27" customFormat="1" ht="33" customHeight="1">
      <c r="A5" s="374" t="s">
        <v>44</v>
      </c>
      <c r="B5" s="374"/>
      <c r="C5" s="374"/>
      <c r="D5" s="375"/>
      <c r="E5" s="22" t="s">
        <v>2</v>
      </c>
      <c r="F5" s="23" t="s">
        <v>3</v>
      </c>
      <c r="G5" s="22" t="s">
        <v>4</v>
      </c>
      <c r="H5" s="24" t="s">
        <v>3</v>
      </c>
      <c r="I5" s="22" t="s">
        <v>45</v>
      </c>
      <c r="J5" s="22" t="s">
        <v>5</v>
      </c>
      <c r="K5" s="23" t="s">
        <v>3</v>
      </c>
      <c r="L5" s="25" t="s">
        <v>6</v>
      </c>
      <c r="M5" s="26" t="s">
        <v>3</v>
      </c>
    </row>
    <row r="6" spans="1:13" s="35" customFormat="1" ht="6" customHeight="1">
      <c r="A6" s="28"/>
      <c r="B6" s="28"/>
      <c r="C6" s="29"/>
      <c r="D6" s="30"/>
      <c r="E6" s="31"/>
      <c r="F6" s="32"/>
      <c r="G6" s="31"/>
      <c r="H6" s="33"/>
      <c r="I6" s="31"/>
      <c r="J6" s="31"/>
      <c r="K6" s="32"/>
      <c r="L6" s="31"/>
      <c r="M6" s="34"/>
    </row>
    <row r="7" spans="1:13" s="2" customFormat="1" ht="16.5" customHeight="1">
      <c r="A7" s="36" t="s">
        <v>7</v>
      </c>
      <c r="B7" s="37"/>
      <c r="C7" s="38"/>
      <c r="D7" s="39"/>
      <c r="E7" s="40">
        <f aca="true" t="shared" si="0" ref="E7:L7">SUM(E9:E18)</f>
        <v>330308000</v>
      </c>
      <c r="F7" s="40">
        <f t="shared" si="0"/>
        <v>100</v>
      </c>
      <c r="G7" s="40">
        <f t="shared" si="0"/>
        <v>401055163</v>
      </c>
      <c r="H7" s="41">
        <f t="shared" si="0"/>
        <v>100</v>
      </c>
      <c r="I7" s="42">
        <f t="shared" si="0"/>
        <v>0</v>
      </c>
      <c r="J7" s="40">
        <f t="shared" si="0"/>
        <v>401055163</v>
      </c>
      <c r="K7" s="40">
        <f t="shared" si="0"/>
        <v>100</v>
      </c>
      <c r="L7" s="43">
        <f t="shared" si="0"/>
        <v>70747163</v>
      </c>
      <c r="M7" s="44">
        <f>IF(E7=0,0,(L7/E7)*100)</f>
        <v>21.418543601729294</v>
      </c>
    </row>
    <row r="8" spans="1:13" s="2" customFormat="1" ht="6" customHeight="1">
      <c r="A8" s="45"/>
      <c r="B8" s="46"/>
      <c r="C8" s="47"/>
      <c r="D8" s="48"/>
      <c r="E8" s="40"/>
      <c r="F8" s="40"/>
      <c r="G8" s="40"/>
      <c r="H8" s="41"/>
      <c r="I8" s="42"/>
      <c r="J8" s="40"/>
      <c r="K8" s="40"/>
      <c r="L8" s="43"/>
      <c r="M8" s="44"/>
    </row>
    <row r="9" spans="1:13" s="2" customFormat="1" ht="16.5" customHeight="1">
      <c r="A9" s="45"/>
      <c r="B9" s="367" t="s">
        <v>8</v>
      </c>
      <c r="C9" s="368"/>
      <c r="D9" s="48"/>
      <c r="E9" s="49"/>
      <c r="F9" s="40">
        <f aca="true" t="shared" si="1" ref="F9:F18">IF(E$7=0,0,E9/E$7*100)</f>
        <v>0</v>
      </c>
      <c r="G9" s="49"/>
      <c r="H9" s="41">
        <f aca="true" t="shared" si="2" ref="H9:H18">IF(G$7=0,0,G9/G$7*100)</f>
        <v>0</v>
      </c>
      <c r="I9" s="50"/>
      <c r="J9" s="40">
        <f aca="true" t="shared" si="3" ref="J9:J18">G9+I9</f>
        <v>0</v>
      </c>
      <c r="K9" s="40">
        <f aca="true" t="shared" si="4" ref="K9:K18">IF(J$7=0,0,J9/J$7*100)</f>
        <v>0</v>
      </c>
      <c r="L9" s="43">
        <f aca="true" t="shared" si="5" ref="L9:L18">J9-E9</f>
        <v>0</v>
      </c>
      <c r="M9" s="44">
        <f aca="true" t="shared" si="6" ref="M9:M18">IF(E9=0,0,(L9/E9)*100)</f>
        <v>0</v>
      </c>
    </row>
    <row r="10" spans="1:13" s="2" customFormat="1" ht="16.5" customHeight="1">
      <c r="A10" s="45"/>
      <c r="B10" s="367" t="s">
        <v>9</v>
      </c>
      <c r="C10" s="368"/>
      <c r="D10" s="48"/>
      <c r="E10" s="49">
        <v>330308000</v>
      </c>
      <c r="F10" s="40">
        <f t="shared" si="1"/>
        <v>100</v>
      </c>
      <c r="G10" s="49">
        <v>401055163</v>
      </c>
      <c r="H10" s="41">
        <f t="shared" si="2"/>
        <v>100</v>
      </c>
      <c r="I10" s="50"/>
      <c r="J10" s="40">
        <f t="shared" si="3"/>
        <v>401055163</v>
      </c>
      <c r="K10" s="40">
        <f t="shared" si="4"/>
        <v>100</v>
      </c>
      <c r="L10" s="43">
        <f t="shared" si="5"/>
        <v>70747163</v>
      </c>
      <c r="M10" s="44">
        <f t="shared" si="6"/>
        <v>21.418543601729294</v>
      </c>
    </row>
    <row r="11" spans="1:13" s="2" customFormat="1" ht="16.5" customHeight="1">
      <c r="A11" s="45"/>
      <c r="B11" s="367" t="s">
        <v>10</v>
      </c>
      <c r="C11" s="368"/>
      <c r="D11" s="48"/>
      <c r="E11" s="49"/>
      <c r="F11" s="40">
        <f t="shared" si="1"/>
        <v>0</v>
      </c>
      <c r="G11" s="49"/>
      <c r="H11" s="41">
        <f t="shared" si="2"/>
        <v>0</v>
      </c>
      <c r="I11" s="50"/>
      <c r="J11" s="40">
        <f t="shared" si="3"/>
        <v>0</v>
      </c>
      <c r="K11" s="40">
        <f t="shared" si="4"/>
        <v>0</v>
      </c>
      <c r="L11" s="43">
        <f t="shared" si="5"/>
        <v>0</v>
      </c>
      <c r="M11" s="44">
        <f t="shared" si="6"/>
        <v>0</v>
      </c>
    </row>
    <row r="12" spans="1:13" s="2" customFormat="1" ht="16.5" customHeight="1">
      <c r="A12" s="45"/>
      <c r="B12" s="367" t="s">
        <v>11</v>
      </c>
      <c r="C12" s="368"/>
      <c r="D12" s="48"/>
      <c r="E12" s="49"/>
      <c r="F12" s="40">
        <f t="shared" si="1"/>
        <v>0</v>
      </c>
      <c r="G12" s="49"/>
      <c r="H12" s="41">
        <f t="shared" si="2"/>
        <v>0</v>
      </c>
      <c r="I12" s="50"/>
      <c r="J12" s="40">
        <f t="shared" si="3"/>
        <v>0</v>
      </c>
      <c r="K12" s="40">
        <f t="shared" si="4"/>
        <v>0</v>
      </c>
      <c r="L12" s="43">
        <f t="shared" si="5"/>
        <v>0</v>
      </c>
      <c r="M12" s="44">
        <f t="shared" si="6"/>
        <v>0</v>
      </c>
    </row>
    <row r="13" spans="1:13" s="2" customFormat="1" ht="16.5" customHeight="1">
      <c r="A13" s="45"/>
      <c r="B13" s="367" t="s">
        <v>12</v>
      </c>
      <c r="C13" s="368"/>
      <c r="D13" s="48"/>
      <c r="E13" s="49"/>
      <c r="F13" s="40">
        <f t="shared" si="1"/>
        <v>0</v>
      </c>
      <c r="G13" s="49"/>
      <c r="H13" s="41">
        <f t="shared" si="2"/>
        <v>0</v>
      </c>
      <c r="I13" s="50"/>
      <c r="J13" s="40">
        <f t="shared" si="3"/>
        <v>0</v>
      </c>
      <c r="K13" s="40">
        <f t="shared" si="4"/>
        <v>0</v>
      </c>
      <c r="L13" s="43">
        <f t="shared" si="5"/>
        <v>0</v>
      </c>
      <c r="M13" s="44">
        <f t="shared" si="6"/>
        <v>0</v>
      </c>
    </row>
    <row r="14" spans="1:13" s="2" customFormat="1" ht="16.5" customHeight="1">
      <c r="A14" s="45"/>
      <c r="B14" s="367" t="s">
        <v>13</v>
      </c>
      <c r="C14" s="368"/>
      <c r="D14" s="48"/>
      <c r="E14" s="49"/>
      <c r="F14" s="40">
        <f t="shared" si="1"/>
        <v>0</v>
      </c>
      <c r="G14" s="49"/>
      <c r="H14" s="41">
        <f t="shared" si="2"/>
        <v>0</v>
      </c>
      <c r="I14" s="50"/>
      <c r="J14" s="40">
        <f t="shared" si="3"/>
        <v>0</v>
      </c>
      <c r="K14" s="40">
        <f t="shared" si="4"/>
        <v>0</v>
      </c>
      <c r="L14" s="43">
        <f t="shared" si="5"/>
        <v>0</v>
      </c>
      <c r="M14" s="44">
        <f t="shared" si="6"/>
        <v>0</v>
      </c>
    </row>
    <row r="15" spans="1:13" s="2" customFormat="1" ht="16.5" customHeight="1">
      <c r="A15" s="45"/>
      <c r="B15" s="367" t="s">
        <v>14</v>
      </c>
      <c r="C15" s="368"/>
      <c r="D15" s="48"/>
      <c r="E15" s="49"/>
      <c r="F15" s="40">
        <f t="shared" si="1"/>
        <v>0</v>
      </c>
      <c r="G15" s="49"/>
      <c r="H15" s="41">
        <f t="shared" si="2"/>
        <v>0</v>
      </c>
      <c r="I15" s="50"/>
      <c r="J15" s="40">
        <f t="shared" si="3"/>
        <v>0</v>
      </c>
      <c r="K15" s="40">
        <f t="shared" si="4"/>
        <v>0</v>
      </c>
      <c r="L15" s="43">
        <f t="shared" si="5"/>
        <v>0</v>
      </c>
      <c r="M15" s="44">
        <f t="shared" si="6"/>
        <v>0</v>
      </c>
    </row>
    <row r="16" spans="1:13" s="2" customFormat="1" ht="16.5" customHeight="1">
      <c r="A16" s="45"/>
      <c r="B16" s="367" t="s">
        <v>15</v>
      </c>
      <c r="C16" s="368"/>
      <c r="D16" s="48"/>
      <c r="E16" s="49"/>
      <c r="F16" s="40">
        <f t="shared" si="1"/>
        <v>0</v>
      </c>
      <c r="G16" s="49"/>
      <c r="H16" s="41">
        <f t="shared" si="2"/>
        <v>0</v>
      </c>
      <c r="I16" s="50"/>
      <c r="J16" s="40">
        <f t="shared" si="3"/>
        <v>0</v>
      </c>
      <c r="K16" s="40">
        <f t="shared" si="4"/>
        <v>0</v>
      </c>
      <c r="L16" s="43">
        <f t="shared" si="5"/>
        <v>0</v>
      </c>
      <c r="M16" s="44">
        <f t="shared" si="6"/>
        <v>0</v>
      </c>
    </row>
    <row r="17" spans="1:13" s="2" customFormat="1" ht="16.5" customHeight="1">
      <c r="A17" s="45"/>
      <c r="B17" s="367" t="s">
        <v>16</v>
      </c>
      <c r="C17" s="368"/>
      <c r="D17" s="48"/>
      <c r="E17" s="49"/>
      <c r="F17" s="40">
        <f t="shared" si="1"/>
        <v>0</v>
      </c>
      <c r="G17" s="49"/>
      <c r="H17" s="41">
        <f t="shared" si="2"/>
        <v>0</v>
      </c>
      <c r="I17" s="50"/>
      <c r="J17" s="40">
        <f t="shared" si="3"/>
        <v>0</v>
      </c>
      <c r="K17" s="40">
        <f t="shared" si="4"/>
        <v>0</v>
      </c>
      <c r="L17" s="43">
        <f t="shared" si="5"/>
        <v>0</v>
      </c>
      <c r="M17" s="44">
        <f t="shared" si="6"/>
        <v>0</v>
      </c>
    </row>
    <row r="18" spans="1:13" s="2" customFormat="1" ht="16.5" customHeight="1">
      <c r="A18" s="45"/>
      <c r="B18" s="367" t="s">
        <v>17</v>
      </c>
      <c r="C18" s="368"/>
      <c r="D18" s="48"/>
      <c r="E18" s="49"/>
      <c r="F18" s="40">
        <f t="shared" si="1"/>
        <v>0</v>
      </c>
      <c r="G18" s="49"/>
      <c r="H18" s="41">
        <f t="shared" si="2"/>
        <v>0</v>
      </c>
      <c r="I18" s="50"/>
      <c r="J18" s="40">
        <f t="shared" si="3"/>
        <v>0</v>
      </c>
      <c r="K18" s="40">
        <f t="shared" si="4"/>
        <v>0</v>
      </c>
      <c r="L18" s="43">
        <f t="shared" si="5"/>
        <v>0</v>
      </c>
      <c r="M18" s="44">
        <f t="shared" si="6"/>
        <v>0</v>
      </c>
    </row>
    <row r="19" spans="1:13" s="2" customFormat="1" ht="6" customHeight="1">
      <c r="A19" s="45"/>
      <c r="B19" s="371"/>
      <c r="C19" s="372"/>
      <c r="D19" s="48"/>
      <c r="E19" s="40"/>
      <c r="F19" s="40"/>
      <c r="G19" s="49"/>
      <c r="H19" s="41"/>
      <c r="I19" s="42"/>
      <c r="J19" s="40"/>
      <c r="K19" s="40"/>
      <c r="L19" s="43"/>
      <c r="M19" s="44"/>
    </row>
    <row r="20" spans="1:13" s="2" customFormat="1" ht="16.5" customHeight="1">
      <c r="A20" s="51" t="s">
        <v>18</v>
      </c>
      <c r="C20" s="38"/>
      <c r="D20" s="39"/>
      <c r="E20" s="40">
        <f>SUM(E22:E34)</f>
        <v>196670000</v>
      </c>
      <c r="F20" s="40">
        <f>IF(E$7=0,0,E20/E$7*100)</f>
        <v>59.54139772575899</v>
      </c>
      <c r="G20" s="40">
        <f>SUM(G22:G34)</f>
        <v>265321943.1</v>
      </c>
      <c r="H20" s="41">
        <f>IF(G$7=0,0,G20/G$7*100)</f>
        <v>66.15597243913301</v>
      </c>
      <c r="I20" s="42">
        <f>SUM(I22:I34)</f>
        <v>-5312</v>
      </c>
      <c r="J20" s="40">
        <f>SUM(J22:J34)</f>
        <v>265316631.1</v>
      </c>
      <c r="K20" s="40">
        <f>IF(J$7=0,0,J20/J$7*100)</f>
        <v>66.15464793305753</v>
      </c>
      <c r="L20" s="43">
        <f>SUM(L22:L34)</f>
        <v>68646631.09999998</v>
      </c>
      <c r="M20" s="44">
        <f>IF(E20=0,0,(L20/E20)*100)</f>
        <v>34.90447505974474</v>
      </c>
    </row>
    <row r="21" spans="1:13" s="2" customFormat="1" ht="6" customHeight="1">
      <c r="A21" s="45"/>
      <c r="B21" s="46"/>
      <c r="C21" s="47"/>
      <c r="D21" s="48"/>
      <c r="E21" s="40"/>
      <c r="F21" s="40"/>
      <c r="G21" s="40"/>
      <c r="H21" s="41"/>
      <c r="I21" s="42"/>
      <c r="J21" s="40"/>
      <c r="K21" s="40"/>
      <c r="L21" s="43"/>
      <c r="M21" s="44"/>
    </row>
    <row r="22" spans="1:13" s="2" customFormat="1" ht="16.5" customHeight="1">
      <c r="A22" s="45"/>
      <c r="B22" s="367" t="s">
        <v>19</v>
      </c>
      <c r="C22" s="368"/>
      <c r="D22" s="48"/>
      <c r="E22" s="49"/>
      <c r="F22" s="40">
        <f aca="true" t="shared" si="7" ref="F22:F34">IF(E$7=0,0,E22/E$7*100)</f>
        <v>0</v>
      </c>
      <c r="G22" s="49"/>
      <c r="H22" s="41">
        <f aca="true" t="shared" si="8" ref="H22:H34">IF(G$7=0,0,G22/G$7*100)</f>
        <v>0</v>
      </c>
      <c r="I22" s="50"/>
      <c r="J22" s="40">
        <f aca="true" t="shared" si="9" ref="J22:J34">G22+I22</f>
        <v>0</v>
      </c>
      <c r="K22" s="40">
        <f aca="true" t="shared" si="10" ref="K22:K34">IF(J$7=0,0,J22/J$7*100)</f>
        <v>0</v>
      </c>
      <c r="L22" s="43">
        <f aca="true" t="shared" si="11" ref="L22:L34">J22-E22</f>
        <v>0</v>
      </c>
      <c r="M22" s="44">
        <f aca="true" t="shared" si="12" ref="M22:M34">IF(E22=0,0,(L22/E22)*100)</f>
        <v>0</v>
      </c>
    </row>
    <row r="23" spans="1:13" s="2" customFormat="1" ht="16.5" customHeight="1">
      <c r="A23" s="45"/>
      <c r="B23" s="367" t="s">
        <v>20</v>
      </c>
      <c r="C23" s="368"/>
      <c r="D23" s="48"/>
      <c r="E23" s="49">
        <v>189674000</v>
      </c>
      <c r="F23" s="40">
        <f t="shared" si="7"/>
        <v>57.423374547392136</v>
      </c>
      <c r="G23" s="49">
        <v>258334600.2</v>
      </c>
      <c r="H23" s="41">
        <f t="shared" si="8"/>
        <v>64.41373258171969</v>
      </c>
      <c r="I23" s="50"/>
      <c r="J23" s="40">
        <f t="shared" si="9"/>
        <v>258334600.2</v>
      </c>
      <c r="K23" s="40">
        <f t="shared" si="10"/>
        <v>64.41373258171969</v>
      </c>
      <c r="L23" s="43">
        <f t="shared" si="11"/>
        <v>68660600.19999999</v>
      </c>
      <c r="M23" s="44">
        <f t="shared" si="12"/>
        <v>36.1992683235446</v>
      </c>
    </row>
    <row r="24" spans="1:13" s="2" customFormat="1" ht="16.5" customHeight="1">
      <c r="A24" s="45"/>
      <c r="B24" s="367" t="s">
        <v>21</v>
      </c>
      <c r="C24" s="368"/>
      <c r="D24" s="48"/>
      <c r="E24" s="49"/>
      <c r="F24" s="40">
        <f t="shared" si="7"/>
        <v>0</v>
      </c>
      <c r="G24" s="49"/>
      <c r="H24" s="41">
        <f t="shared" si="8"/>
        <v>0</v>
      </c>
      <c r="I24" s="50"/>
      <c r="J24" s="40">
        <f t="shared" si="9"/>
        <v>0</v>
      </c>
      <c r="K24" s="40">
        <f t="shared" si="10"/>
        <v>0</v>
      </c>
      <c r="L24" s="43">
        <f t="shared" si="11"/>
        <v>0</v>
      </c>
      <c r="M24" s="44">
        <f t="shared" si="12"/>
        <v>0</v>
      </c>
    </row>
    <row r="25" spans="1:13" s="2" customFormat="1" ht="16.5" customHeight="1">
      <c r="A25" s="45"/>
      <c r="B25" s="367" t="s">
        <v>22</v>
      </c>
      <c r="C25" s="368"/>
      <c r="D25" s="48"/>
      <c r="E25" s="49"/>
      <c r="F25" s="40">
        <f t="shared" si="7"/>
        <v>0</v>
      </c>
      <c r="G25" s="49"/>
      <c r="H25" s="41">
        <f t="shared" si="8"/>
        <v>0</v>
      </c>
      <c r="I25" s="50"/>
      <c r="J25" s="40">
        <f t="shared" si="9"/>
        <v>0</v>
      </c>
      <c r="K25" s="40">
        <f t="shared" si="10"/>
        <v>0</v>
      </c>
      <c r="L25" s="43">
        <f t="shared" si="11"/>
        <v>0</v>
      </c>
      <c r="M25" s="44">
        <f t="shared" si="12"/>
        <v>0</v>
      </c>
    </row>
    <row r="26" spans="1:13" s="2" customFormat="1" ht="16.5" customHeight="1">
      <c r="A26" s="45"/>
      <c r="B26" s="367" t="s">
        <v>23</v>
      </c>
      <c r="C26" s="368"/>
      <c r="D26" s="48"/>
      <c r="E26" s="49"/>
      <c r="F26" s="40">
        <f t="shared" si="7"/>
        <v>0</v>
      </c>
      <c r="G26" s="49"/>
      <c r="H26" s="41">
        <f t="shared" si="8"/>
        <v>0</v>
      </c>
      <c r="I26" s="50"/>
      <c r="J26" s="40">
        <f t="shared" si="9"/>
        <v>0</v>
      </c>
      <c r="K26" s="40">
        <f t="shared" si="10"/>
        <v>0</v>
      </c>
      <c r="L26" s="43">
        <f t="shared" si="11"/>
        <v>0</v>
      </c>
      <c r="M26" s="44">
        <f t="shared" si="12"/>
        <v>0</v>
      </c>
    </row>
    <row r="27" spans="1:13" s="2" customFormat="1" ht="16.5" customHeight="1">
      <c r="A27" s="45"/>
      <c r="B27" s="367" t="s">
        <v>24</v>
      </c>
      <c r="C27" s="368"/>
      <c r="D27" s="48"/>
      <c r="E27" s="49"/>
      <c r="F27" s="40">
        <f t="shared" si="7"/>
        <v>0</v>
      </c>
      <c r="G27" s="49"/>
      <c r="H27" s="41">
        <f t="shared" si="8"/>
        <v>0</v>
      </c>
      <c r="I27" s="50"/>
      <c r="J27" s="40">
        <f t="shared" si="9"/>
        <v>0</v>
      </c>
      <c r="K27" s="40">
        <f t="shared" si="10"/>
        <v>0</v>
      </c>
      <c r="L27" s="43">
        <f t="shared" si="11"/>
        <v>0</v>
      </c>
      <c r="M27" s="44">
        <f t="shared" si="12"/>
        <v>0</v>
      </c>
    </row>
    <row r="28" spans="1:13" s="2" customFormat="1" ht="16.5" customHeight="1">
      <c r="A28" s="45"/>
      <c r="B28" s="367" t="s">
        <v>25</v>
      </c>
      <c r="C28" s="368"/>
      <c r="D28" s="48"/>
      <c r="E28" s="49"/>
      <c r="F28" s="40">
        <f t="shared" si="7"/>
        <v>0</v>
      </c>
      <c r="G28" s="49"/>
      <c r="H28" s="41">
        <f t="shared" si="8"/>
        <v>0</v>
      </c>
      <c r="I28" s="50"/>
      <c r="J28" s="40">
        <f t="shared" si="9"/>
        <v>0</v>
      </c>
      <c r="K28" s="40">
        <f t="shared" si="10"/>
        <v>0</v>
      </c>
      <c r="L28" s="43">
        <f t="shared" si="11"/>
        <v>0</v>
      </c>
      <c r="M28" s="44">
        <f t="shared" si="12"/>
        <v>0</v>
      </c>
    </row>
    <row r="29" spans="1:13" s="2" customFormat="1" ht="16.5" customHeight="1">
      <c r="A29" s="45"/>
      <c r="B29" s="367" t="s">
        <v>26</v>
      </c>
      <c r="C29" s="368"/>
      <c r="D29" s="48"/>
      <c r="E29" s="49"/>
      <c r="F29" s="40">
        <f t="shared" si="7"/>
        <v>0</v>
      </c>
      <c r="G29" s="49"/>
      <c r="H29" s="41">
        <f t="shared" si="8"/>
        <v>0</v>
      </c>
      <c r="I29" s="50"/>
      <c r="J29" s="40">
        <f t="shared" si="9"/>
        <v>0</v>
      </c>
      <c r="K29" s="40">
        <f t="shared" si="10"/>
        <v>0</v>
      </c>
      <c r="L29" s="43">
        <f t="shared" si="11"/>
        <v>0</v>
      </c>
      <c r="M29" s="44">
        <f t="shared" si="12"/>
        <v>0</v>
      </c>
    </row>
    <row r="30" spans="1:13" s="2" customFormat="1" ht="16.5" customHeight="1">
      <c r="A30" s="45"/>
      <c r="B30" s="367" t="s">
        <v>27</v>
      </c>
      <c r="C30" s="368"/>
      <c r="D30" s="48"/>
      <c r="E30" s="49">
        <v>5260000</v>
      </c>
      <c r="F30" s="40">
        <f t="shared" si="7"/>
        <v>1.5924531043753105</v>
      </c>
      <c r="G30" s="49">
        <v>5324040.64</v>
      </c>
      <c r="H30" s="41">
        <f t="shared" si="8"/>
        <v>1.3275083158572876</v>
      </c>
      <c r="I30" s="50">
        <v>-5312</v>
      </c>
      <c r="J30" s="40">
        <f t="shared" si="9"/>
        <v>5318728.64</v>
      </c>
      <c r="K30" s="40">
        <f t="shared" si="10"/>
        <v>1.326183809781798</v>
      </c>
      <c r="L30" s="43">
        <f t="shared" si="11"/>
        <v>58728.639999999665</v>
      </c>
      <c r="M30" s="44">
        <f t="shared" si="12"/>
        <v>1.1165140684410582</v>
      </c>
    </row>
    <row r="31" spans="1:13" s="2" customFormat="1" ht="16.5" customHeight="1">
      <c r="A31" s="45"/>
      <c r="B31" s="367" t="s">
        <v>28</v>
      </c>
      <c r="C31" s="368"/>
      <c r="D31" s="48"/>
      <c r="E31" s="49">
        <v>476000</v>
      </c>
      <c r="F31" s="40">
        <f t="shared" si="7"/>
        <v>0.14410792351381135</v>
      </c>
      <c r="G31" s="49">
        <v>475054.96</v>
      </c>
      <c r="H31" s="41">
        <f t="shared" si="8"/>
        <v>0.11845127648936414</v>
      </c>
      <c r="I31" s="50"/>
      <c r="J31" s="40">
        <f t="shared" si="9"/>
        <v>475054.96</v>
      </c>
      <c r="K31" s="40">
        <f t="shared" si="10"/>
        <v>0.11845127648936414</v>
      </c>
      <c r="L31" s="43">
        <f t="shared" si="11"/>
        <v>-945.039999999979</v>
      </c>
      <c r="M31" s="44">
        <f t="shared" si="12"/>
        <v>-0.198537815126046</v>
      </c>
    </row>
    <row r="32" spans="1:13" s="2" customFormat="1" ht="16.5" customHeight="1">
      <c r="A32" s="45"/>
      <c r="B32" s="367" t="s">
        <v>29</v>
      </c>
      <c r="C32" s="368"/>
      <c r="D32" s="48"/>
      <c r="E32" s="49">
        <v>1260000</v>
      </c>
      <c r="F32" s="40">
        <f t="shared" si="7"/>
        <v>0.38146215047773596</v>
      </c>
      <c r="G32" s="49">
        <v>1188247.3</v>
      </c>
      <c r="H32" s="41">
        <f t="shared" si="8"/>
        <v>0.2962802650666786</v>
      </c>
      <c r="I32" s="50"/>
      <c r="J32" s="40">
        <f t="shared" si="9"/>
        <v>1188247.3</v>
      </c>
      <c r="K32" s="40">
        <f t="shared" si="10"/>
        <v>0.2962802650666786</v>
      </c>
      <c r="L32" s="43">
        <f t="shared" si="11"/>
        <v>-71752.69999999995</v>
      </c>
      <c r="M32" s="44">
        <f t="shared" si="12"/>
        <v>-5.694658730158726</v>
      </c>
    </row>
    <row r="33" spans="1:13" s="2" customFormat="1" ht="16.5" customHeight="1">
      <c r="A33" s="45"/>
      <c r="B33" s="367" t="s">
        <v>30</v>
      </c>
      <c r="C33" s="368"/>
      <c r="D33" s="48"/>
      <c r="E33" s="49"/>
      <c r="F33" s="40">
        <f t="shared" si="7"/>
        <v>0</v>
      </c>
      <c r="G33" s="49"/>
      <c r="H33" s="41">
        <f t="shared" si="8"/>
        <v>0</v>
      </c>
      <c r="I33" s="50"/>
      <c r="J33" s="40">
        <f t="shared" si="9"/>
        <v>0</v>
      </c>
      <c r="K33" s="40">
        <f t="shared" si="10"/>
        <v>0</v>
      </c>
      <c r="L33" s="43">
        <f t="shared" si="11"/>
        <v>0</v>
      </c>
      <c r="M33" s="44">
        <f t="shared" si="12"/>
        <v>0</v>
      </c>
    </row>
    <row r="34" spans="1:13" s="2" customFormat="1" ht="16.5" customHeight="1">
      <c r="A34" s="45"/>
      <c r="B34" s="367" t="s">
        <v>31</v>
      </c>
      <c r="C34" s="368"/>
      <c r="D34" s="48"/>
      <c r="E34" s="49"/>
      <c r="F34" s="40">
        <f t="shared" si="7"/>
        <v>0</v>
      </c>
      <c r="G34" s="49"/>
      <c r="H34" s="41">
        <f t="shared" si="8"/>
        <v>0</v>
      </c>
      <c r="I34" s="50"/>
      <c r="J34" s="40">
        <f t="shared" si="9"/>
        <v>0</v>
      </c>
      <c r="K34" s="40">
        <f t="shared" si="10"/>
        <v>0</v>
      </c>
      <c r="L34" s="43">
        <f t="shared" si="11"/>
        <v>0</v>
      </c>
      <c r="M34" s="44">
        <f t="shared" si="12"/>
        <v>0</v>
      </c>
    </row>
    <row r="35" spans="1:13" s="2" customFormat="1" ht="6" customHeight="1">
      <c r="A35" s="45"/>
      <c r="B35" s="369"/>
      <c r="C35" s="370"/>
      <c r="D35" s="48"/>
      <c r="E35" s="40"/>
      <c r="F35" s="40"/>
      <c r="G35" s="49"/>
      <c r="H35" s="41"/>
      <c r="I35" s="50"/>
      <c r="J35" s="40"/>
      <c r="K35" s="40"/>
      <c r="L35" s="43"/>
      <c r="M35" s="44"/>
    </row>
    <row r="36" spans="1:13" s="2" customFormat="1" ht="16.5" customHeight="1">
      <c r="A36" s="36" t="s">
        <v>32</v>
      </c>
      <c r="C36" s="38"/>
      <c r="D36" s="39"/>
      <c r="E36" s="40">
        <f>E7-E20</f>
        <v>133638000</v>
      </c>
      <c r="F36" s="40">
        <f>IF(E$7=0,0,E36/E$7*100)</f>
        <v>40.45860227424101</v>
      </c>
      <c r="G36" s="40">
        <f>G7-G20</f>
        <v>135733219.9</v>
      </c>
      <c r="H36" s="41">
        <f>IF(G$7=0,0,G36/G$7*100)</f>
        <v>33.844027560866984</v>
      </c>
      <c r="I36" s="42">
        <f>I7-I20</f>
        <v>5312</v>
      </c>
      <c r="J36" s="40">
        <f>J7-J20</f>
        <v>135738531.9</v>
      </c>
      <c r="K36" s="40">
        <f>IF(J$7=0,0,J36/J$7*100)</f>
        <v>33.845352066942475</v>
      </c>
      <c r="L36" s="43">
        <f>L7-L20</f>
        <v>2100531.900000021</v>
      </c>
      <c r="M36" s="44">
        <f>IF(E36=0,0,(L36/E36)*100)</f>
        <v>1.5718073452161967</v>
      </c>
    </row>
    <row r="37" spans="1:13" s="2" customFormat="1" ht="6" customHeight="1">
      <c r="A37" s="45"/>
      <c r="B37" s="52"/>
      <c r="C37" s="53"/>
      <c r="D37" s="54"/>
      <c r="E37" s="40"/>
      <c r="F37" s="40"/>
      <c r="G37" s="40"/>
      <c r="H37" s="41"/>
      <c r="I37" s="42"/>
      <c r="J37" s="40"/>
      <c r="K37" s="40"/>
      <c r="L37" s="43"/>
      <c r="M37" s="44"/>
    </row>
    <row r="38" spans="1:13" s="2" customFormat="1" ht="16.5" customHeight="1">
      <c r="A38" s="36" t="s">
        <v>46</v>
      </c>
      <c r="C38" s="38"/>
      <c r="D38" s="39"/>
      <c r="E38" s="40">
        <f>SUM(E40:E41)</f>
        <v>2040000</v>
      </c>
      <c r="F38" s="40">
        <f>IF(E$7=0,0,E38/E$7*100)</f>
        <v>0.617605386487763</v>
      </c>
      <c r="G38" s="40">
        <f>SUM(G40:G41)</f>
        <v>2646487.2</v>
      </c>
      <c r="H38" s="41">
        <f>IF(G$7=0,0,G38/G$7*100)</f>
        <v>0.6598810947111533</v>
      </c>
      <c r="I38" s="42">
        <f>SUM(I40:I41)</f>
        <v>0</v>
      </c>
      <c r="J38" s="40">
        <f>SUM(J40:J41)</f>
        <v>2646487.2</v>
      </c>
      <c r="K38" s="40">
        <f>IF(J$7=0,0,J38/J$7*100)</f>
        <v>0.6598810947111533</v>
      </c>
      <c r="L38" s="43">
        <f>SUM(L40:L41)</f>
        <v>606487.2</v>
      </c>
      <c r="M38" s="44">
        <f>IF(E38=0,0,(L38/E38)*100)</f>
        <v>29.72976470588235</v>
      </c>
    </row>
    <row r="39" spans="1:13" s="2" customFormat="1" ht="6" customHeight="1">
      <c r="A39" s="45"/>
      <c r="B39" s="46"/>
      <c r="C39" s="47"/>
      <c r="D39" s="48"/>
      <c r="E39" s="40"/>
      <c r="F39" s="40"/>
      <c r="G39" s="40"/>
      <c r="H39" s="41"/>
      <c r="I39" s="42"/>
      <c r="J39" s="40"/>
      <c r="K39" s="40"/>
      <c r="L39" s="43"/>
      <c r="M39" s="44"/>
    </row>
    <row r="40" spans="1:13" s="2" customFormat="1" ht="16.5" customHeight="1">
      <c r="A40" s="45"/>
      <c r="B40" s="367" t="s">
        <v>33</v>
      </c>
      <c r="C40" s="368"/>
      <c r="D40" s="48"/>
      <c r="E40" s="49">
        <v>1680000</v>
      </c>
      <c r="F40" s="40">
        <f>IF(E$7=0,0,E40/E$7*100)</f>
        <v>0.5086162006369812</v>
      </c>
      <c r="G40" s="49">
        <v>1810851</v>
      </c>
      <c r="H40" s="41">
        <f>IF(G$7=0,0,G40/G$7*100)</f>
        <v>0.4515216775802983</v>
      </c>
      <c r="I40" s="50"/>
      <c r="J40" s="40">
        <f>G40+I40</f>
        <v>1810851</v>
      </c>
      <c r="K40" s="40">
        <f>IF(J$7=0,0,J40/J$7*100)</f>
        <v>0.4515216775802983</v>
      </c>
      <c r="L40" s="43">
        <f>J40-E40</f>
        <v>130851</v>
      </c>
      <c r="M40" s="44">
        <f>IF(E40=0,0,(L40/E40)*100)</f>
        <v>7.78875</v>
      </c>
    </row>
    <row r="41" spans="1:13" s="2" customFormat="1" ht="16.5" customHeight="1">
      <c r="A41" s="45"/>
      <c r="B41" s="367" t="s">
        <v>34</v>
      </c>
      <c r="C41" s="368"/>
      <c r="D41" s="48"/>
      <c r="E41" s="49">
        <v>360000</v>
      </c>
      <c r="F41" s="40">
        <f>IF(E$7=0,0,E41/E$7*100)</f>
        <v>0.10898918585078168</v>
      </c>
      <c r="G41" s="49">
        <v>835636.2</v>
      </c>
      <c r="H41" s="41">
        <f>IF(G$7=0,0,G41/G$7*100)</f>
        <v>0.20835941713085487</v>
      </c>
      <c r="I41" s="50"/>
      <c r="J41" s="40">
        <f>G41+I41</f>
        <v>835636.2</v>
      </c>
      <c r="K41" s="40">
        <f>IF(J$7=0,0,J41/J$7*100)</f>
        <v>0.20835941713085487</v>
      </c>
      <c r="L41" s="43">
        <f>J41-E41</f>
        <v>475636.19999999995</v>
      </c>
      <c r="M41" s="44">
        <f>IF(E41=0,0,(L41/E41)*100)</f>
        <v>132.12116666666665</v>
      </c>
    </row>
    <row r="42" spans="1:13" s="2" customFormat="1" ht="6" customHeight="1">
      <c r="A42" s="45"/>
      <c r="B42" s="371"/>
      <c r="C42" s="372"/>
      <c r="D42" s="48"/>
      <c r="E42" s="40"/>
      <c r="F42" s="40"/>
      <c r="G42" s="49"/>
      <c r="H42" s="41"/>
      <c r="I42" s="42"/>
      <c r="J42" s="40"/>
      <c r="K42" s="40"/>
      <c r="L42" s="43"/>
      <c r="M42" s="44"/>
    </row>
    <row r="43" spans="1:13" s="2" customFormat="1" ht="16.5" customHeight="1">
      <c r="A43" s="36" t="s">
        <v>47</v>
      </c>
      <c r="C43" s="38"/>
      <c r="D43" s="39"/>
      <c r="E43" s="40">
        <f>SUM(E45:E46)</f>
        <v>1425000</v>
      </c>
      <c r="F43" s="40">
        <f>IF(E$7=0,0,E43/E$7*100)</f>
        <v>0.4314155273260109</v>
      </c>
      <c r="G43" s="40">
        <f>SUM(G45:G46)</f>
        <v>1113223.95</v>
      </c>
      <c r="H43" s="41">
        <f>IF(G$7=0,0,G43/G$7*100)</f>
        <v>0.27757377356092033</v>
      </c>
      <c r="I43" s="42">
        <f>SUM(I45:I46)</f>
        <v>0</v>
      </c>
      <c r="J43" s="40">
        <f>SUM(J45:J46)</f>
        <v>1113223.95</v>
      </c>
      <c r="K43" s="40">
        <f>IF(J$7=0,0,J43/J$7*100)</f>
        <v>0.27757377356092033</v>
      </c>
      <c r="L43" s="43">
        <f>SUM(L45:L46)</f>
        <v>-311776.05000000005</v>
      </c>
      <c r="M43" s="44">
        <f>IF(E43=0,0,(L43/E43)*100)</f>
        <v>-21.879021052631582</v>
      </c>
    </row>
    <row r="44" spans="1:13" s="2" customFormat="1" ht="6" customHeight="1">
      <c r="A44" s="45"/>
      <c r="B44" s="46"/>
      <c r="C44" s="47"/>
      <c r="D44" s="48"/>
      <c r="E44" s="40"/>
      <c r="F44" s="40"/>
      <c r="G44" s="40"/>
      <c r="H44" s="41"/>
      <c r="I44" s="42"/>
      <c r="J44" s="40"/>
      <c r="K44" s="40"/>
      <c r="L44" s="43"/>
      <c r="M44" s="44"/>
    </row>
    <row r="45" spans="1:13" s="2" customFormat="1" ht="16.5" customHeight="1">
      <c r="A45" s="45"/>
      <c r="B45" s="367" t="s">
        <v>35</v>
      </c>
      <c r="C45" s="368"/>
      <c r="D45" s="48"/>
      <c r="E45" s="49"/>
      <c r="F45" s="40">
        <f>IF(E$7=0,0,E45/E$7*100)</f>
        <v>0</v>
      </c>
      <c r="G45" s="49"/>
      <c r="H45" s="41">
        <f>IF(G$7=0,0,G45/G$7*100)</f>
        <v>0</v>
      </c>
      <c r="I45" s="50"/>
      <c r="J45" s="40">
        <f>G45+I45</f>
        <v>0</v>
      </c>
      <c r="K45" s="40">
        <f>IF(J$7=0,0,J45/J$7*100)</f>
        <v>0</v>
      </c>
      <c r="L45" s="43">
        <f>J45-E45</f>
        <v>0</v>
      </c>
      <c r="M45" s="44">
        <f>IF(E45=0,0,(L45/E45)*100)</f>
        <v>0</v>
      </c>
    </row>
    <row r="46" spans="1:13" s="2" customFormat="1" ht="16.5" customHeight="1">
      <c r="A46" s="45"/>
      <c r="B46" s="367" t="s">
        <v>36</v>
      </c>
      <c r="C46" s="368"/>
      <c r="D46" s="48"/>
      <c r="E46" s="49">
        <v>1425000</v>
      </c>
      <c r="F46" s="40">
        <f>IF(E$7=0,0,E46/E$7*100)</f>
        <v>0.4314155273260109</v>
      </c>
      <c r="G46" s="49">
        <v>1113223.95</v>
      </c>
      <c r="H46" s="41">
        <f>IF(G$7=0,0,G46/G$7*100)</f>
        <v>0.27757377356092033</v>
      </c>
      <c r="I46" s="50"/>
      <c r="J46" s="40">
        <f>G46+I46</f>
        <v>1113223.95</v>
      </c>
      <c r="K46" s="40">
        <f>IF(J$7=0,0,J46/J$7*100)</f>
        <v>0.27757377356092033</v>
      </c>
      <c r="L46" s="43">
        <f>J46-E46</f>
        <v>-311776.05000000005</v>
      </c>
      <c r="M46" s="44">
        <f>IF(E46=0,0,(L46/E46)*100)</f>
        <v>-21.879021052631582</v>
      </c>
    </row>
    <row r="47" spans="1:13" s="2" customFormat="1" ht="15.75" customHeight="1">
      <c r="A47" s="45"/>
      <c r="B47" s="47"/>
      <c r="D47" s="48"/>
      <c r="E47" s="49"/>
      <c r="F47" s="40"/>
      <c r="G47" s="49"/>
      <c r="H47" s="41"/>
      <c r="I47" s="50"/>
      <c r="J47" s="40"/>
      <c r="K47" s="40"/>
      <c r="L47" s="43"/>
      <c r="M47" s="44"/>
    </row>
    <row r="48" spans="1:13" s="2" customFormat="1" ht="6" customHeight="1">
      <c r="A48" s="45"/>
      <c r="B48" s="46"/>
      <c r="C48" s="47"/>
      <c r="D48" s="48"/>
      <c r="E48" s="40"/>
      <c r="F48" s="40"/>
      <c r="G48" s="40"/>
      <c r="H48" s="41"/>
      <c r="I48" s="50"/>
      <c r="J48" s="40"/>
      <c r="K48" s="40"/>
      <c r="L48" s="43"/>
      <c r="M48" s="44"/>
    </row>
    <row r="49" spans="1:13" s="2" customFormat="1" ht="16.5" customHeight="1">
      <c r="A49" s="36" t="s">
        <v>37</v>
      </c>
      <c r="C49" s="38"/>
      <c r="D49" s="39"/>
      <c r="E49" s="40">
        <f>E38-E43</f>
        <v>615000</v>
      </c>
      <c r="F49" s="40">
        <f>IF(E$7=0,0,E49/E$7*100)</f>
        <v>0.18618985916175207</v>
      </c>
      <c r="G49" s="40">
        <f>G38-G43</f>
        <v>1533263.2500000002</v>
      </c>
      <c r="H49" s="41">
        <f>IF(G$7=0,0,G49/G$7*100)</f>
        <v>0.3823073211502329</v>
      </c>
      <c r="I49" s="42">
        <f>I38-I43</f>
        <v>0</v>
      </c>
      <c r="J49" s="40">
        <f>J38-J43</f>
        <v>1533263.2500000002</v>
      </c>
      <c r="K49" s="40">
        <f>IF(J$7=0,0,J49/J$7*100)</f>
        <v>0.3823073211502329</v>
      </c>
      <c r="L49" s="43">
        <f>L38-L43</f>
        <v>918263.25</v>
      </c>
      <c r="M49" s="44">
        <f>IF(E49=0,0,(L49/E49)*100)</f>
        <v>149.3110975609756</v>
      </c>
    </row>
    <row r="50" spans="1:13" s="2" customFormat="1" ht="6" customHeight="1">
      <c r="A50" s="55"/>
      <c r="B50" s="36"/>
      <c r="C50" s="38"/>
      <c r="D50" s="39"/>
      <c r="E50" s="40"/>
      <c r="F50" s="40"/>
      <c r="G50" s="40"/>
      <c r="H50" s="41"/>
      <c r="I50" s="42"/>
      <c r="J50" s="40"/>
      <c r="K50" s="40"/>
      <c r="L50" s="43"/>
      <c r="M50" s="44"/>
    </row>
    <row r="51" spans="1:13" s="2" customFormat="1" ht="16.5" customHeight="1">
      <c r="A51" s="36" t="s">
        <v>38</v>
      </c>
      <c r="B51" s="36"/>
      <c r="C51" s="38"/>
      <c r="D51" s="39"/>
      <c r="E51" s="49"/>
      <c r="F51" s="40">
        <f>IF(E$7=0,0,E51/E$7*100)</f>
        <v>0</v>
      </c>
      <c r="G51" s="49"/>
      <c r="H51" s="41">
        <f>IF(G$7=0,0,G51/G$7*100)</f>
        <v>0</v>
      </c>
      <c r="I51" s="50"/>
      <c r="J51" s="40">
        <f>G51+I51</f>
        <v>0</v>
      </c>
      <c r="K51" s="40">
        <f>IF(J$7=0,0,J51/J$7*100)</f>
        <v>0</v>
      </c>
      <c r="L51" s="43">
        <f>J51-E51</f>
        <v>0</v>
      </c>
      <c r="M51" s="44">
        <f>IF(E51=0,0,(L51/E51)*100)</f>
        <v>0</v>
      </c>
    </row>
    <row r="52" spans="1:13" s="2" customFormat="1" ht="6" customHeight="1">
      <c r="A52" s="45"/>
      <c r="B52" s="61"/>
      <c r="C52" s="62"/>
      <c r="D52" s="48"/>
      <c r="E52" s="40"/>
      <c r="F52" s="40"/>
      <c r="G52" s="40"/>
      <c r="H52" s="41"/>
      <c r="I52" s="42"/>
      <c r="J52" s="40"/>
      <c r="K52" s="40"/>
      <c r="L52" s="43"/>
      <c r="M52" s="44"/>
    </row>
    <row r="53" spans="1:13" s="2" customFormat="1" ht="16.5" customHeight="1" thickBot="1">
      <c r="A53" s="63" t="s">
        <v>39</v>
      </c>
      <c r="B53" s="64"/>
      <c r="C53" s="65"/>
      <c r="D53" s="66"/>
      <c r="E53" s="67">
        <f>E36+E49+E51</f>
        <v>134253000</v>
      </c>
      <c r="F53" s="67">
        <f>IF(E$7=0,0,E53/E$7*100)</f>
        <v>40.64479213340276</v>
      </c>
      <c r="G53" s="67">
        <f>G36+G49+G51</f>
        <v>137266483.15</v>
      </c>
      <c r="H53" s="68">
        <f>IF(G$7=0,0,G53/G$7*100)</f>
        <v>34.22633488201722</v>
      </c>
      <c r="I53" s="69">
        <f>I36+I49+I51</f>
        <v>5312</v>
      </c>
      <c r="J53" s="67">
        <f>J36+J49+J51</f>
        <v>137271795.15</v>
      </c>
      <c r="K53" s="67">
        <f>IF(J$7=0,0,J53/J$7*100)</f>
        <v>34.227659388092704</v>
      </c>
      <c r="L53" s="70">
        <f>L36+L49+L51</f>
        <v>3018795.150000021</v>
      </c>
      <c r="M53" s="71">
        <f>IF(E53=0,0,(L53/E53)*100)</f>
        <v>2.2485867354919598</v>
      </c>
    </row>
  </sheetData>
  <mergeCells count="32">
    <mergeCell ref="B34:C34"/>
    <mergeCell ref="B28:C28"/>
    <mergeCell ref="B29:C29"/>
    <mergeCell ref="A2:H2"/>
    <mergeCell ref="A5:D5"/>
    <mergeCell ref="B9:C9"/>
    <mergeCell ref="B10:C10"/>
    <mergeCell ref="B17:C17"/>
    <mergeCell ref="B18:C18"/>
    <mergeCell ref="B19:C19"/>
    <mergeCell ref="B46:C46"/>
    <mergeCell ref="B35:C35"/>
    <mergeCell ref="B40:C40"/>
    <mergeCell ref="B41:C41"/>
    <mergeCell ref="B42:C42"/>
    <mergeCell ref="B45:C45"/>
    <mergeCell ref="B30:C30"/>
    <mergeCell ref="B33:C33"/>
    <mergeCell ref="B23:C23"/>
    <mergeCell ref="B24:C24"/>
    <mergeCell ref="B27:C27"/>
    <mergeCell ref="B31:C31"/>
    <mergeCell ref="B32:C32"/>
    <mergeCell ref="B25:C25"/>
    <mergeCell ref="B26:C26"/>
    <mergeCell ref="B11:C11"/>
    <mergeCell ref="B12:C12"/>
    <mergeCell ref="B13:C13"/>
    <mergeCell ref="B22:C22"/>
    <mergeCell ref="B14:C14"/>
    <mergeCell ref="B15:C15"/>
    <mergeCell ref="B16:C16"/>
  </mergeCells>
  <printOptions/>
  <pageMargins left="0.5905511811023623" right="0.5905511811023623" top="0.3937007874015748" bottom="1.1811023622047245" header="0" footer="0"/>
  <pageSetup horizontalDpi="300" verticalDpi="300" orientation="portrait" paperSize="9" scale="92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/>
  <dimension ref="A1:J46"/>
  <sheetViews>
    <sheetView showGridLines="0" workbookViewId="0" topLeftCell="A1">
      <selection activeCell="A1" sqref="A1:IV16384"/>
    </sheetView>
  </sheetViews>
  <sheetFormatPr defaultColWidth="9.00390625" defaultRowHeight="16.5"/>
  <cols>
    <col min="1" max="1" width="1.25" style="140" customWidth="1"/>
    <col min="2" max="2" width="1.37890625" style="140" customWidth="1"/>
    <col min="3" max="3" width="13.50390625" style="141" customWidth="1"/>
    <col min="4" max="4" width="0.5" style="142" customWidth="1"/>
    <col min="5" max="6" width="13.625" style="143" customWidth="1"/>
    <col min="7" max="7" width="11.375" style="143" customWidth="1"/>
    <col min="8" max="8" width="13.625" style="143" customWidth="1"/>
    <col min="9" max="9" width="15.625" style="143" customWidth="1"/>
    <col min="10" max="10" width="7.625" style="143" customWidth="1"/>
    <col min="11" max="16384" width="8.75390625" style="143" customWidth="1"/>
  </cols>
  <sheetData>
    <row r="1" spans="1:10" s="77" customFormat="1" ht="18" customHeight="1">
      <c r="A1" s="76" t="s">
        <v>73</v>
      </c>
      <c r="J1" s="78"/>
    </row>
    <row r="2" spans="1:10" s="79" customFormat="1" ht="36" customHeight="1">
      <c r="A2" s="380" t="s">
        <v>74</v>
      </c>
      <c r="B2" s="380"/>
      <c r="C2" s="380"/>
      <c r="D2" s="380"/>
      <c r="E2" s="380"/>
      <c r="F2" s="380"/>
      <c r="G2" s="380"/>
      <c r="H2" s="380"/>
      <c r="I2" s="380"/>
      <c r="J2" s="380"/>
    </row>
    <row r="3" spans="1:10" s="80" customFormat="1" ht="18" customHeight="1">
      <c r="A3" s="381" t="s">
        <v>75</v>
      </c>
      <c r="B3" s="381"/>
      <c r="C3" s="381"/>
      <c r="D3" s="381"/>
      <c r="E3" s="381"/>
      <c r="F3" s="381"/>
      <c r="G3" s="381"/>
      <c r="H3" s="381"/>
      <c r="I3" s="381"/>
      <c r="J3" s="381"/>
    </row>
    <row r="4" spans="1:10" s="85" customFormat="1" ht="31.5" customHeight="1" thickBot="1">
      <c r="A4" s="81"/>
      <c r="B4" s="81"/>
      <c r="C4" s="82" t="s">
        <v>76</v>
      </c>
      <c r="D4" s="83"/>
      <c r="E4" s="83"/>
      <c r="F4" s="83"/>
      <c r="G4" s="83"/>
      <c r="H4" s="83"/>
      <c r="I4" s="83"/>
      <c r="J4" s="84" t="s">
        <v>1</v>
      </c>
    </row>
    <row r="5" spans="1:10" s="81" customFormat="1" ht="33" customHeight="1">
      <c r="A5" s="382" t="s">
        <v>77</v>
      </c>
      <c r="B5" s="383"/>
      <c r="C5" s="383"/>
      <c r="D5" s="87"/>
      <c r="E5" s="88" t="s">
        <v>78</v>
      </c>
      <c r="F5" s="89" t="s">
        <v>48</v>
      </c>
      <c r="G5" s="90" t="s">
        <v>79</v>
      </c>
      <c r="H5" s="89" t="s">
        <v>49</v>
      </c>
      <c r="I5" s="91" t="s">
        <v>50</v>
      </c>
      <c r="J5" s="86" t="s">
        <v>3</v>
      </c>
    </row>
    <row r="6" spans="1:10" s="99" customFormat="1" ht="9.75" customHeight="1">
      <c r="A6" s="92"/>
      <c r="B6" s="93"/>
      <c r="C6" s="94"/>
      <c r="D6" s="95"/>
      <c r="E6" s="96"/>
      <c r="F6" s="97"/>
      <c r="G6" s="98"/>
      <c r="H6" s="97"/>
      <c r="I6" s="96"/>
      <c r="J6" s="92"/>
    </row>
    <row r="7" spans="1:10" s="105" customFormat="1" ht="21.75" customHeight="1">
      <c r="A7" s="378" t="s">
        <v>51</v>
      </c>
      <c r="B7" s="378"/>
      <c r="C7" s="378"/>
      <c r="D7" s="100"/>
      <c r="E7" s="101">
        <f>SUM(E9:E11)</f>
        <v>141889000</v>
      </c>
      <c r="F7" s="101">
        <f>SUM(F9:F11)</f>
        <v>144902483.15</v>
      </c>
      <c r="G7" s="102">
        <f>SUM(G9:G11)</f>
        <v>5312</v>
      </c>
      <c r="H7" s="101">
        <f>SUM(H9:H11)</f>
        <v>144907795.15</v>
      </c>
      <c r="I7" s="103">
        <f>H7-E7</f>
        <v>3018795.150000006</v>
      </c>
      <c r="J7" s="104">
        <f>IF(E7&gt;0,((I7/E7)*100),0)</f>
        <v>2.1275751820084756</v>
      </c>
    </row>
    <row r="8" spans="1:10" s="105" customFormat="1" ht="9.75" customHeight="1">
      <c r="A8" s="106"/>
      <c r="B8" s="107"/>
      <c r="C8" s="108"/>
      <c r="D8" s="109"/>
      <c r="E8" s="101"/>
      <c r="F8" s="101"/>
      <c r="G8" s="102"/>
      <c r="H8" s="101"/>
      <c r="I8" s="103"/>
      <c r="J8" s="104"/>
    </row>
    <row r="9" spans="1:10" s="105" customFormat="1" ht="21" customHeight="1">
      <c r="A9" s="106"/>
      <c r="B9" s="379" t="s">
        <v>52</v>
      </c>
      <c r="C9" s="379"/>
      <c r="D9" s="109"/>
      <c r="E9" s="111">
        <v>134253000</v>
      </c>
      <c r="F9" s="111">
        <v>137266483.15</v>
      </c>
      <c r="G9" s="112">
        <v>5312</v>
      </c>
      <c r="H9" s="101">
        <f>F9+G9</f>
        <v>137271795.15</v>
      </c>
      <c r="I9" s="103">
        <f>H9-E9</f>
        <v>3018795.150000006</v>
      </c>
      <c r="J9" s="104">
        <f>IF(E9&gt;0,((I9/E9)*100),0)</f>
        <v>2.2485867354919487</v>
      </c>
    </row>
    <row r="10" spans="1:10" s="105" customFormat="1" ht="21" customHeight="1">
      <c r="A10" s="106"/>
      <c r="B10" s="379" t="s">
        <v>53</v>
      </c>
      <c r="C10" s="379"/>
      <c r="D10" s="109"/>
      <c r="E10" s="111">
        <v>7636000</v>
      </c>
      <c r="F10" s="111">
        <v>7636000</v>
      </c>
      <c r="G10" s="112"/>
      <c r="H10" s="101">
        <f>F10+G10</f>
        <v>7636000</v>
      </c>
      <c r="I10" s="103">
        <f>H10-E10</f>
        <v>0</v>
      </c>
      <c r="J10" s="104">
        <f>IF(E10&gt;0,((I10/E10)*100),0)</f>
        <v>0</v>
      </c>
    </row>
    <row r="11" spans="1:10" s="105" customFormat="1" ht="21" customHeight="1">
      <c r="A11" s="106"/>
      <c r="B11" s="379" t="s">
        <v>54</v>
      </c>
      <c r="C11" s="379"/>
      <c r="D11" s="109"/>
      <c r="E11" s="111"/>
      <c r="F11" s="111"/>
      <c r="G11" s="112"/>
      <c r="H11" s="101">
        <f>F11+G11</f>
        <v>0</v>
      </c>
      <c r="I11" s="103">
        <f>H11-E11</f>
        <v>0</v>
      </c>
      <c r="J11" s="104">
        <f>IF(E11&gt;0,((I11/E11)*100),0)</f>
        <v>0</v>
      </c>
    </row>
    <row r="12" spans="1:10" s="105" customFormat="1" ht="21.75" customHeight="1">
      <c r="A12" s="106"/>
      <c r="B12" s="379"/>
      <c r="C12" s="379"/>
      <c r="D12" s="109"/>
      <c r="E12" s="101"/>
      <c r="F12" s="101"/>
      <c r="G12" s="102"/>
      <c r="H12" s="101"/>
      <c r="I12" s="103"/>
      <c r="J12" s="104"/>
    </row>
    <row r="13" spans="1:10" s="105" customFormat="1" ht="21.75" customHeight="1">
      <c r="A13" s="378" t="s">
        <v>55</v>
      </c>
      <c r="B13" s="378"/>
      <c r="C13" s="378"/>
      <c r="D13" s="100"/>
      <c r="E13" s="101">
        <f>SUM(E15:E19)</f>
        <v>141889000</v>
      </c>
      <c r="F13" s="101">
        <f>SUM(F15:F19)</f>
        <v>144902483.15</v>
      </c>
      <c r="G13" s="102">
        <f>SUM(G15:G19)</f>
        <v>5312</v>
      </c>
      <c r="H13" s="101">
        <f>SUM(H15:H19)</f>
        <v>144907795.15</v>
      </c>
      <c r="I13" s="103">
        <f>H13-E13</f>
        <v>3018795.150000006</v>
      </c>
      <c r="J13" s="104">
        <f>IF(E13&gt;0,((I13/E13)*100),0)</f>
        <v>2.1275751820084756</v>
      </c>
    </row>
    <row r="14" spans="1:10" s="105" customFormat="1" ht="9.75" customHeight="1">
      <c r="A14" s="106"/>
      <c r="B14" s="107"/>
      <c r="C14" s="113"/>
      <c r="D14" s="109"/>
      <c r="E14" s="101"/>
      <c r="F14" s="101"/>
      <c r="G14" s="102"/>
      <c r="H14" s="101"/>
      <c r="I14" s="103"/>
      <c r="J14" s="104"/>
    </row>
    <row r="15" spans="1:10" s="105" customFormat="1" ht="21" customHeight="1">
      <c r="A15" s="106"/>
      <c r="B15" s="379" t="s">
        <v>56</v>
      </c>
      <c r="C15" s="379"/>
      <c r="D15" s="109"/>
      <c r="E15" s="111"/>
      <c r="F15" s="111"/>
      <c r="G15" s="112"/>
      <c r="H15" s="101">
        <f>F15+G15</f>
        <v>0</v>
      </c>
      <c r="I15" s="103">
        <f>H15-E15</f>
        <v>0</v>
      </c>
      <c r="J15" s="104">
        <f>IF(E15&gt;0,((I15/E15)*100),0)</f>
        <v>0</v>
      </c>
    </row>
    <row r="16" spans="1:10" s="105" customFormat="1" ht="21" customHeight="1">
      <c r="A16" s="106"/>
      <c r="B16" s="379" t="s">
        <v>57</v>
      </c>
      <c r="C16" s="379"/>
      <c r="D16" s="109"/>
      <c r="E16" s="111">
        <v>13425000</v>
      </c>
      <c r="F16" s="111">
        <v>13424999.15</v>
      </c>
      <c r="G16" s="112"/>
      <c r="H16" s="101">
        <f>F16+G16</f>
        <v>13424999.15</v>
      </c>
      <c r="I16" s="103">
        <f>H16-E16</f>
        <v>-0.849999999627471</v>
      </c>
      <c r="J16" s="104">
        <f>IF(E16&gt;0,((I16/E16)*100),0)</f>
        <v>-6.331471133165518E-06</v>
      </c>
    </row>
    <row r="17" spans="1:10" s="105" customFormat="1" ht="21" customHeight="1">
      <c r="A17" s="106"/>
      <c r="B17" s="379" t="s">
        <v>58</v>
      </c>
      <c r="C17" s="379"/>
      <c r="D17" s="109"/>
      <c r="E17" s="111"/>
      <c r="F17" s="111"/>
      <c r="G17" s="112"/>
      <c r="H17" s="101">
        <f>F17+G17</f>
        <v>0</v>
      </c>
      <c r="I17" s="103">
        <f>H17-E17</f>
        <v>0</v>
      </c>
      <c r="J17" s="104">
        <f>IF(E17&gt;0,((I17/E17)*100),0)</f>
        <v>0</v>
      </c>
    </row>
    <row r="18" spans="1:10" s="105" customFormat="1" ht="21" customHeight="1">
      <c r="A18" s="106"/>
      <c r="B18" s="379" t="s">
        <v>59</v>
      </c>
      <c r="C18" s="379"/>
      <c r="D18" s="109"/>
      <c r="E18" s="111">
        <v>128464000</v>
      </c>
      <c r="F18" s="111">
        <v>131477484</v>
      </c>
      <c r="G18" s="112">
        <v>5312</v>
      </c>
      <c r="H18" s="101">
        <f>F18+G18</f>
        <v>131482796</v>
      </c>
      <c r="I18" s="103">
        <f>H18-E18</f>
        <v>3018796</v>
      </c>
      <c r="J18" s="104">
        <f>IF(E18&gt;0,((I18/E18)*100),0)</f>
        <v>2.3499159297546397</v>
      </c>
    </row>
    <row r="19" spans="1:10" s="105" customFormat="1" ht="21" customHeight="1">
      <c r="A19" s="106"/>
      <c r="B19" s="379" t="s">
        <v>60</v>
      </c>
      <c r="C19" s="379"/>
      <c r="D19" s="109"/>
      <c r="E19" s="111"/>
      <c r="F19" s="111"/>
      <c r="G19" s="112"/>
      <c r="H19" s="101">
        <f>F19+G19</f>
        <v>0</v>
      </c>
      <c r="I19" s="103">
        <f>H19-E19</f>
        <v>0</v>
      </c>
      <c r="J19" s="104">
        <f>IF(E19&gt;0,((I19/E19)*100),0)</f>
        <v>0</v>
      </c>
    </row>
    <row r="20" spans="1:10" s="105" customFormat="1" ht="21.75" customHeight="1">
      <c r="A20" s="106"/>
      <c r="B20" s="107"/>
      <c r="C20" s="113"/>
      <c r="D20" s="109"/>
      <c r="E20" s="101"/>
      <c r="F20" s="101"/>
      <c r="G20" s="102"/>
      <c r="H20" s="101"/>
      <c r="I20" s="103"/>
      <c r="J20" s="104"/>
    </row>
    <row r="21" spans="1:10" s="105" customFormat="1" ht="21.75" customHeight="1">
      <c r="A21" s="378" t="s">
        <v>61</v>
      </c>
      <c r="B21" s="378"/>
      <c r="C21" s="378"/>
      <c r="D21" s="100"/>
      <c r="E21" s="101">
        <f>E7-E13</f>
        <v>0</v>
      </c>
      <c r="F21" s="101">
        <f>F7-F13</f>
        <v>0</v>
      </c>
      <c r="G21" s="102">
        <f>G7-G13</f>
        <v>0</v>
      </c>
      <c r="H21" s="101">
        <f>H7-H13</f>
        <v>0</v>
      </c>
      <c r="I21" s="103">
        <f>H21-E21</f>
        <v>0</v>
      </c>
      <c r="J21" s="104">
        <f>IF(E21&gt;0,((I21/E21)*100),0)</f>
        <v>0</v>
      </c>
    </row>
    <row r="22" spans="1:10" s="105" customFormat="1" ht="21.75" customHeight="1">
      <c r="A22" s="106"/>
      <c r="B22" s="114"/>
      <c r="C22" s="115"/>
      <c r="D22" s="116"/>
      <c r="E22" s="101"/>
      <c r="F22" s="101"/>
      <c r="G22" s="102"/>
      <c r="H22" s="101"/>
      <c r="I22" s="103"/>
      <c r="J22" s="104"/>
    </row>
    <row r="23" spans="1:10" s="105" customFormat="1" ht="21.75" customHeight="1">
      <c r="A23" s="378" t="s">
        <v>62</v>
      </c>
      <c r="B23" s="378"/>
      <c r="C23" s="378"/>
      <c r="D23" s="100"/>
      <c r="E23" s="101">
        <f>SUM(E25:E26)</f>
        <v>0</v>
      </c>
      <c r="F23" s="101">
        <f>SUM(F25:F26)</f>
        <v>0</v>
      </c>
      <c r="G23" s="102">
        <f>SUM(G25:G26)</f>
        <v>0</v>
      </c>
      <c r="H23" s="101">
        <f>SUM(H25:H26)</f>
        <v>0</v>
      </c>
      <c r="I23" s="103">
        <f>H23-E23</f>
        <v>0</v>
      </c>
      <c r="J23" s="104">
        <f>IF(E23&gt;0,((I23/E23)*100),0)</f>
        <v>0</v>
      </c>
    </row>
    <row r="24" spans="1:10" s="105" customFormat="1" ht="9.75" customHeight="1">
      <c r="A24" s="106"/>
      <c r="B24" s="107"/>
      <c r="C24" s="113"/>
      <c r="D24" s="109"/>
      <c r="E24" s="101"/>
      <c r="F24" s="101"/>
      <c r="G24" s="102"/>
      <c r="H24" s="101"/>
      <c r="I24" s="103"/>
      <c r="J24" s="104"/>
    </row>
    <row r="25" spans="1:10" s="105" customFormat="1" ht="21" customHeight="1">
      <c r="A25" s="106"/>
      <c r="B25" s="379" t="s">
        <v>63</v>
      </c>
      <c r="C25" s="379"/>
      <c r="D25" s="109"/>
      <c r="E25" s="111"/>
      <c r="F25" s="111"/>
      <c r="G25" s="112"/>
      <c r="H25" s="101">
        <f>F25+G25</f>
        <v>0</v>
      </c>
      <c r="I25" s="103">
        <f>H25-E25</f>
        <v>0</v>
      </c>
      <c r="J25" s="104">
        <f>IF(E25&gt;0,((I25/E25)*100),0)</f>
        <v>0</v>
      </c>
    </row>
    <row r="26" spans="1:10" s="105" customFormat="1" ht="21" customHeight="1">
      <c r="A26" s="106"/>
      <c r="B26" s="379" t="s">
        <v>64</v>
      </c>
      <c r="C26" s="379"/>
      <c r="D26" s="109"/>
      <c r="E26" s="111"/>
      <c r="F26" s="111"/>
      <c r="G26" s="112"/>
      <c r="H26" s="101">
        <f>F26+G26</f>
        <v>0</v>
      </c>
      <c r="I26" s="103">
        <f>H26-E26</f>
        <v>0</v>
      </c>
      <c r="J26" s="104">
        <f>IF(E26&gt;0,((I26/E26)*100),0)</f>
        <v>0</v>
      </c>
    </row>
    <row r="27" spans="1:10" s="105" customFormat="1" ht="21" customHeight="1">
      <c r="A27" s="106"/>
      <c r="B27" s="379" t="s">
        <v>65</v>
      </c>
      <c r="C27" s="379"/>
      <c r="D27" s="109"/>
      <c r="E27" s="111"/>
      <c r="F27" s="111"/>
      <c r="G27" s="112" t="s">
        <v>66</v>
      </c>
      <c r="H27" s="101"/>
      <c r="I27" s="103"/>
      <c r="J27" s="104"/>
    </row>
    <row r="28" spans="1:10" s="105" customFormat="1" ht="21.75" customHeight="1">
      <c r="A28" s="106"/>
      <c r="B28" s="107"/>
      <c r="D28" s="109"/>
      <c r="E28" s="101"/>
      <c r="F28" s="101"/>
      <c r="G28" s="102"/>
      <c r="H28" s="101"/>
      <c r="I28" s="103"/>
      <c r="J28" s="104"/>
    </row>
    <row r="29" spans="1:10" s="105" customFormat="1" ht="21.75" customHeight="1">
      <c r="A29" s="378" t="s">
        <v>67</v>
      </c>
      <c r="B29" s="378"/>
      <c r="C29" s="378"/>
      <c r="D29" s="100"/>
      <c r="E29" s="101">
        <f>SUM(E31:E34)</f>
        <v>0</v>
      </c>
      <c r="F29" s="101">
        <f>SUM(F31:F34)</f>
        <v>0</v>
      </c>
      <c r="G29" s="102">
        <f>SUM(G31:G34)</f>
        <v>0</v>
      </c>
      <c r="H29" s="101">
        <f>SUM(H31:H34)</f>
        <v>0</v>
      </c>
      <c r="I29" s="103">
        <f>H29-E29</f>
        <v>0</v>
      </c>
      <c r="J29" s="104">
        <f>IF(E29&gt;0,((I29/E29)*100),0)</f>
        <v>0</v>
      </c>
    </row>
    <row r="30" spans="1:10" s="105" customFormat="1" ht="9.75" customHeight="1">
      <c r="A30" s="106"/>
      <c r="B30" s="107"/>
      <c r="C30" s="113"/>
      <c r="D30" s="109"/>
      <c r="E30" s="101"/>
      <c r="F30" s="101"/>
      <c r="G30" s="102"/>
      <c r="H30" s="101"/>
      <c r="I30" s="103"/>
      <c r="J30" s="104"/>
    </row>
    <row r="31" spans="1:10" s="105" customFormat="1" ht="21" customHeight="1">
      <c r="A31" s="106"/>
      <c r="B31" s="379" t="s">
        <v>68</v>
      </c>
      <c r="C31" s="379"/>
      <c r="D31" s="109"/>
      <c r="E31" s="111"/>
      <c r="F31" s="111"/>
      <c r="G31" s="112"/>
      <c r="H31" s="101">
        <f>F31+G31</f>
        <v>0</v>
      </c>
      <c r="I31" s="103">
        <f>H31-E31</f>
        <v>0</v>
      </c>
      <c r="J31" s="104">
        <f>IF(E31&gt;0,((I31/E31)*100),0)</f>
        <v>0</v>
      </c>
    </row>
    <row r="32" spans="1:10" s="105" customFormat="1" ht="21" customHeight="1">
      <c r="A32" s="106"/>
      <c r="B32" s="379" t="s">
        <v>69</v>
      </c>
      <c r="C32" s="379"/>
      <c r="D32" s="109"/>
      <c r="E32" s="111"/>
      <c r="F32" s="111"/>
      <c r="G32" s="112"/>
      <c r="H32" s="101">
        <f>F32+G32</f>
        <v>0</v>
      </c>
      <c r="I32" s="103">
        <f>H32-E32</f>
        <v>0</v>
      </c>
      <c r="J32" s="104">
        <f>IF(E32&gt;0,((I32/E32)*100),0)</f>
        <v>0</v>
      </c>
    </row>
    <row r="33" spans="1:10" s="105" customFormat="1" ht="21" customHeight="1">
      <c r="A33" s="106"/>
      <c r="B33" s="379" t="s">
        <v>70</v>
      </c>
      <c r="C33" s="379"/>
      <c r="D33" s="109"/>
      <c r="E33" s="111"/>
      <c r="F33" s="111"/>
      <c r="G33" s="112"/>
      <c r="H33" s="101">
        <f>F33+G33</f>
        <v>0</v>
      </c>
      <c r="I33" s="103">
        <f>H33-E33</f>
        <v>0</v>
      </c>
      <c r="J33" s="104">
        <f>IF(E33&gt;0,((I33/E33)*100),0)</f>
        <v>0</v>
      </c>
    </row>
    <row r="34" spans="1:10" s="105" customFormat="1" ht="21" customHeight="1">
      <c r="A34" s="106"/>
      <c r="B34" s="379" t="s">
        <v>71</v>
      </c>
      <c r="C34" s="379"/>
      <c r="D34" s="109"/>
      <c r="E34" s="111"/>
      <c r="F34" s="111"/>
      <c r="G34" s="112"/>
      <c r="H34" s="101">
        <f>F34+G34</f>
        <v>0</v>
      </c>
      <c r="I34" s="103">
        <f>H34-E34</f>
        <v>0</v>
      </c>
      <c r="J34" s="104">
        <f>IF(E34&gt;0,((I34/E34)*100),0)</f>
        <v>0</v>
      </c>
    </row>
    <row r="35" spans="1:10" s="105" customFormat="1" ht="21.75" customHeight="1">
      <c r="A35" s="106"/>
      <c r="B35" s="110"/>
      <c r="C35" s="110"/>
      <c r="D35" s="109"/>
      <c r="E35" s="101"/>
      <c r="F35" s="101"/>
      <c r="G35" s="102"/>
      <c r="H35" s="101"/>
      <c r="I35" s="103"/>
      <c r="J35" s="104"/>
    </row>
    <row r="36" spans="1:10" s="105" customFormat="1" ht="21.75" customHeight="1">
      <c r="A36" s="106"/>
      <c r="B36" s="110"/>
      <c r="C36" s="110"/>
      <c r="D36" s="109"/>
      <c r="E36" s="101"/>
      <c r="F36" s="101"/>
      <c r="G36" s="102"/>
      <c r="H36" s="101"/>
      <c r="I36" s="103"/>
      <c r="J36" s="104"/>
    </row>
    <row r="37" spans="1:10" s="105" customFormat="1" ht="21.75" customHeight="1">
      <c r="A37" s="106"/>
      <c r="B37" s="117"/>
      <c r="C37" s="113"/>
      <c r="D37" s="109"/>
      <c r="E37" s="118"/>
      <c r="F37" s="101"/>
      <c r="G37" s="121"/>
      <c r="H37" s="101"/>
      <c r="I37" s="103"/>
      <c r="J37" s="104"/>
    </row>
    <row r="38" spans="1:10" s="105" customFormat="1" ht="21.75" customHeight="1">
      <c r="A38" s="376" t="s">
        <v>72</v>
      </c>
      <c r="B38" s="377"/>
      <c r="C38" s="377"/>
      <c r="D38" s="100"/>
      <c r="E38" s="101">
        <f>E23-E29</f>
        <v>0</v>
      </c>
      <c r="F38" s="101">
        <f>F23-F29</f>
        <v>0</v>
      </c>
      <c r="G38" s="102">
        <f>G23-G29</f>
        <v>0</v>
      </c>
      <c r="H38" s="101">
        <f>H23-H29</f>
        <v>0</v>
      </c>
      <c r="I38" s="103">
        <f>H38-E38</f>
        <v>0</v>
      </c>
      <c r="J38" s="104">
        <f>IF(E38&gt;0,((I38/E38)*100),0)</f>
        <v>0</v>
      </c>
    </row>
    <row r="39" spans="1:10" s="105" customFormat="1" ht="21" customHeight="1" thickBot="1">
      <c r="A39" s="122"/>
      <c r="B39" s="122"/>
      <c r="C39" s="123"/>
      <c r="D39" s="124"/>
      <c r="E39" s="125"/>
      <c r="F39" s="125"/>
      <c r="G39" s="126"/>
      <c r="H39" s="127"/>
      <c r="I39" s="128"/>
      <c r="J39" s="129"/>
    </row>
    <row r="40" spans="1:4" s="105" customFormat="1" ht="16.5">
      <c r="A40" s="106"/>
      <c r="B40" s="130"/>
      <c r="C40" s="131"/>
      <c r="D40" s="132"/>
    </row>
    <row r="41" spans="1:4" s="137" customFormat="1" ht="16.5">
      <c r="A41" s="133"/>
      <c r="B41" s="134"/>
      <c r="C41" s="135"/>
      <c r="D41" s="136"/>
    </row>
    <row r="42" spans="1:4" s="137" customFormat="1" ht="15.75">
      <c r="A42" s="134"/>
      <c r="B42" s="134"/>
      <c r="C42" s="138"/>
      <c r="D42" s="139"/>
    </row>
    <row r="43" spans="1:4" s="137" customFormat="1" ht="15.75">
      <c r="A43" s="134"/>
      <c r="B43" s="134"/>
      <c r="C43" s="138"/>
      <c r="D43" s="139"/>
    </row>
    <row r="44" spans="1:4" s="137" customFormat="1" ht="15.75">
      <c r="A44" s="134"/>
      <c r="B44" s="134"/>
      <c r="C44" s="138"/>
      <c r="D44" s="139"/>
    </row>
    <row r="45" spans="1:4" s="137" customFormat="1" ht="15.75">
      <c r="A45" s="134"/>
      <c r="B45" s="134"/>
      <c r="C45" s="138"/>
      <c r="D45" s="139"/>
    </row>
    <row r="46" spans="1:4" s="137" customFormat="1" ht="15.75">
      <c r="A46" s="134"/>
      <c r="B46" s="134"/>
      <c r="C46" s="138"/>
      <c r="D46" s="139"/>
    </row>
  </sheetData>
  <mergeCells count="25">
    <mergeCell ref="B34:C34"/>
    <mergeCell ref="B11:C11"/>
    <mergeCell ref="B15:C15"/>
    <mergeCell ref="B31:C31"/>
    <mergeCell ref="B32:C32"/>
    <mergeCell ref="A23:C23"/>
    <mergeCell ref="B25:C25"/>
    <mergeCell ref="B16:C16"/>
    <mergeCell ref="B33:C33"/>
    <mergeCell ref="B27:C27"/>
    <mergeCell ref="B26:C26"/>
    <mergeCell ref="A2:J2"/>
    <mergeCell ref="B12:C12"/>
    <mergeCell ref="A3:J3"/>
    <mergeCell ref="A5:C5"/>
    <mergeCell ref="A38:C38"/>
    <mergeCell ref="A29:C29"/>
    <mergeCell ref="A7:C7"/>
    <mergeCell ref="B9:C9"/>
    <mergeCell ref="B10:C10"/>
    <mergeCell ref="A13:C13"/>
    <mergeCell ref="B17:C17"/>
    <mergeCell ref="B18:C18"/>
    <mergeCell ref="B19:C19"/>
    <mergeCell ref="A21:C21"/>
  </mergeCells>
  <printOptions/>
  <pageMargins left="0.5905511811023623" right="0.5905511811023623" top="0.4724409448818898" bottom="1.1811023622047245" header="0" footer="0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11"/>
  <dimension ref="A1:I52"/>
  <sheetViews>
    <sheetView showGridLines="0" zoomScale="75" zoomScaleNormal="75" zoomScaleSheetLayoutView="75" workbookViewId="0" topLeftCell="A1">
      <selection activeCell="A1" sqref="A1:IV16384"/>
    </sheetView>
  </sheetViews>
  <sheetFormatPr defaultColWidth="9.00390625" defaultRowHeight="16.5"/>
  <cols>
    <col min="1" max="1" width="0.875" style="201" customWidth="1"/>
    <col min="2" max="2" width="3.50390625" style="201" customWidth="1"/>
    <col min="3" max="3" width="27.50390625" style="202" customWidth="1"/>
    <col min="4" max="4" width="0.6171875" style="203" customWidth="1"/>
    <col min="5" max="6" width="16.625" style="204" customWidth="1"/>
    <col min="7" max="7" width="17.625" style="204" customWidth="1"/>
    <col min="8" max="8" width="8.625" style="204" customWidth="1"/>
    <col min="9" max="16384" width="8.75390625" style="204" customWidth="1"/>
  </cols>
  <sheetData>
    <row r="1" spans="1:8" s="147" customFormat="1" ht="18" customHeight="1">
      <c r="A1" s="144"/>
      <c r="B1" s="145"/>
      <c r="C1" s="146"/>
      <c r="D1" s="145"/>
      <c r="E1" s="145"/>
      <c r="F1" s="145"/>
      <c r="G1" s="145"/>
      <c r="H1" s="145"/>
    </row>
    <row r="2" spans="1:8" s="147" customFormat="1" ht="36" customHeight="1">
      <c r="A2" s="56" t="s">
        <v>113</v>
      </c>
      <c r="B2" s="56"/>
      <c r="C2" s="56"/>
      <c r="D2" s="56"/>
      <c r="E2" s="56"/>
      <c r="F2" s="56"/>
      <c r="G2" s="56"/>
      <c r="H2" s="56"/>
    </row>
    <row r="3" spans="1:8" s="148" customFormat="1" ht="18" customHeight="1">
      <c r="A3" s="57" t="s">
        <v>114</v>
      </c>
      <c r="B3" s="57"/>
      <c r="C3" s="57"/>
      <c r="D3" s="57"/>
      <c r="E3" s="57"/>
      <c r="F3" s="57"/>
      <c r="G3" s="57"/>
      <c r="H3" s="57"/>
    </row>
    <row r="4" spans="1:8" s="147" customFormat="1" ht="31.5" customHeight="1" thickBot="1">
      <c r="A4" s="150" t="s">
        <v>115</v>
      </c>
      <c r="B4" s="151"/>
      <c r="C4" s="151"/>
      <c r="D4" s="151"/>
      <c r="E4" s="151"/>
      <c r="F4" s="151"/>
      <c r="G4" s="151"/>
      <c r="H4" s="152" t="s">
        <v>1</v>
      </c>
    </row>
    <row r="5" spans="1:8" s="147" customFormat="1" ht="33" customHeight="1">
      <c r="A5" s="60" t="s">
        <v>116</v>
      </c>
      <c r="B5" s="60"/>
      <c r="C5" s="60"/>
      <c r="D5" s="153"/>
      <c r="E5" s="386" t="s">
        <v>2</v>
      </c>
      <c r="F5" s="386" t="s">
        <v>80</v>
      </c>
      <c r="G5" s="154" t="s">
        <v>81</v>
      </c>
      <c r="H5" s="155"/>
    </row>
    <row r="6" spans="1:8" s="147" customFormat="1" ht="21.75" customHeight="1">
      <c r="A6" s="385"/>
      <c r="B6" s="385"/>
      <c r="C6" s="385"/>
      <c r="D6" s="156"/>
      <c r="E6" s="387"/>
      <c r="F6" s="387"/>
      <c r="G6" s="157" t="s">
        <v>82</v>
      </c>
      <c r="H6" s="158" t="s">
        <v>3</v>
      </c>
    </row>
    <row r="7" spans="1:8" s="147" customFormat="1" ht="25.5" customHeight="1">
      <c r="A7" s="58" t="s">
        <v>83</v>
      </c>
      <c r="B7" s="59"/>
      <c r="C7" s="59"/>
      <c r="D7" s="159"/>
      <c r="E7" s="160"/>
      <c r="F7" s="160"/>
      <c r="G7" s="161"/>
      <c r="H7" s="162"/>
    </row>
    <row r="8" spans="1:8" s="147" customFormat="1" ht="10.5" customHeight="1">
      <c r="A8" s="163"/>
      <c r="B8" s="164"/>
      <c r="C8" s="165"/>
      <c r="D8" s="166"/>
      <c r="E8" s="160"/>
      <c r="F8" s="160"/>
      <c r="G8" s="161"/>
      <c r="H8" s="162"/>
    </row>
    <row r="9" spans="1:8" s="147" customFormat="1" ht="15" customHeight="1">
      <c r="A9" s="163"/>
      <c r="B9" s="384" t="s">
        <v>84</v>
      </c>
      <c r="C9" s="120"/>
      <c r="D9" s="169"/>
      <c r="E9" s="170">
        <v>134253000</v>
      </c>
      <c r="F9" s="170">
        <v>137271795.15</v>
      </c>
      <c r="G9" s="171">
        <f>F9-E9</f>
        <v>3018795.150000006</v>
      </c>
      <c r="H9" s="172">
        <f>IF(E9=0,0,((G9/E9)*100))</f>
        <v>2.2485867354919487</v>
      </c>
    </row>
    <row r="10" spans="1:8" s="147" customFormat="1" ht="15" customHeight="1">
      <c r="A10" s="163"/>
      <c r="B10" s="384" t="s">
        <v>85</v>
      </c>
      <c r="C10" s="120"/>
      <c r="D10" s="166"/>
      <c r="E10" s="170">
        <v>20808000</v>
      </c>
      <c r="F10" s="170">
        <v>3775507.75</v>
      </c>
      <c r="G10" s="171">
        <f>F10-E10</f>
        <v>-17032492.25</v>
      </c>
      <c r="H10" s="172">
        <f>IF(E10=0,0,((G10/E10)*100))</f>
        <v>-81.85549908688967</v>
      </c>
    </row>
    <row r="11" spans="1:8" s="147" customFormat="1" ht="10.5" customHeight="1">
      <c r="A11" s="163"/>
      <c r="B11" s="167"/>
      <c r="C11" s="168"/>
      <c r="D11" s="166"/>
      <c r="E11" s="160"/>
      <c r="F11" s="160"/>
      <c r="G11" s="171"/>
      <c r="H11" s="172"/>
    </row>
    <row r="12" spans="1:8" s="147" customFormat="1" ht="15" customHeight="1">
      <c r="A12" s="291" t="s">
        <v>86</v>
      </c>
      <c r="B12" s="292"/>
      <c r="C12" s="292"/>
      <c r="D12" s="166"/>
      <c r="E12" s="160">
        <f>SUM(E9:E10)</f>
        <v>155061000</v>
      </c>
      <c r="F12" s="160">
        <f>SUM(F9:F10)</f>
        <v>141047302.9</v>
      </c>
      <c r="G12" s="171">
        <f>F12-E12</f>
        <v>-14013697.099999994</v>
      </c>
      <c r="H12" s="172">
        <f>IF(E12=0,0,((G12/E12)*100))</f>
        <v>-9.037538194645975</v>
      </c>
    </row>
    <row r="13" spans="1:8" s="147" customFormat="1" ht="10.5" customHeight="1">
      <c r="A13" s="163"/>
      <c r="B13" s="167"/>
      <c r="C13" s="168"/>
      <c r="D13" s="169"/>
      <c r="E13" s="160"/>
      <c r="F13" s="160"/>
      <c r="G13" s="171"/>
      <c r="H13" s="172"/>
    </row>
    <row r="14" spans="1:8" s="147" customFormat="1" ht="15" customHeight="1">
      <c r="A14" s="199" t="s">
        <v>117</v>
      </c>
      <c r="B14" s="200" t="s">
        <v>118</v>
      </c>
      <c r="C14" s="173"/>
      <c r="D14" s="166"/>
      <c r="E14" s="160"/>
      <c r="F14" s="160"/>
      <c r="G14" s="171"/>
      <c r="H14" s="172"/>
    </row>
    <row r="15" spans="1:8" s="147" customFormat="1" ht="10.5" customHeight="1">
      <c r="A15" s="175"/>
      <c r="B15" s="176"/>
      <c r="C15" s="177"/>
      <c r="D15" s="166"/>
      <c r="E15" s="160"/>
      <c r="F15" s="160"/>
      <c r="G15" s="171"/>
      <c r="H15" s="172"/>
    </row>
    <row r="16" spans="1:8" s="147" customFormat="1" ht="15" customHeight="1">
      <c r="A16" s="175"/>
      <c r="B16" s="384" t="s">
        <v>87</v>
      </c>
      <c r="C16" s="120"/>
      <c r="D16" s="169"/>
      <c r="E16" s="170"/>
      <c r="F16" s="170"/>
      <c r="G16" s="171">
        <f aca="true" t="shared" si="0" ref="G16:G25">F16-E16</f>
        <v>0</v>
      </c>
      <c r="H16" s="172">
        <f aca="true" t="shared" si="1" ref="H16:H25">IF(E16=0,0,((G16/E16)*100))</f>
        <v>0</v>
      </c>
    </row>
    <row r="17" spans="1:8" s="147" customFormat="1" ht="15" customHeight="1">
      <c r="A17" s="175"/>
      <c r="B17" s="384" t="s">
        <v>88</v>
      </c>
      <c r="C17" s="120"/>
      <c r="D17" s="166"/>
      <c r="E17" s="170"/>
      <c r="F17" s="170"/>
      <c r="G17" s="171">
        <f t="shared" si="0"/>
        <v>0</v>
      </c>
      <c r="H17" s="172">
        <f t="shared" si="1"/>
        <v>0</v>
      </c>
    </row>
    <row r="18" spans="1:8" s="147" customFormat="1" ht="15" customHeight="1">
      <c r="A18" s="175"/>
      <c r="B18" s="384" t="s">
        <v>89</v>
      </c>
      <c r="C18" s="120"/>
      <c r="D18" s="166"/>
      <c r="E18" s="170"/>
      <c r="F18" s="170"/>
      <c r="G18" s="171">
        <f t="shared" si="0"/>
        <v>0</v>
      </c>
      <c r="H18" s="172">
        <f t="shared" si="1"/>
        <v>0</v>
      </c>
    </row>
    <row r="19" spans="1:8" s="147" customFormat="1" ht="15" customHeight="1">
      <c r="A19" s="175"/>
      <c r="B19" s="384" t="s">
        <v>90</v>
      </c>
      <c r="C19" s="120"/>
      <c r="D19" s="178"/>
      <c r="E19" s="170"/>
      <c r="F19" s="170"/>
      <c r="G19" s="171">
        <f t="shared" si="0"/>
        <v>0</v>
      </c>
      <c r="H19" s="172">
        <f t="shared" si="1"/>
        <v>0</v>
      </c>
    </row>
    <row r="20" spans="1:8" s="147" customFormat="1" ht="15" customHeight="1">
      <c r="A20" s="175"/>
      <c r="B20" s="384" t="s">
        <v>91</v>
      </c>
      <c r="C20" s="120"/>
      <c r="D20" s="179"/>
      <c r="E20" s="170"/>
      <c r="F20" s="170"/>
      <c r="G20" s="171">
        <f t="shared" si="0"/>
        <v>0</v>
      </c>
      <c r="H20" s="172">
        <f t="shared" si="1"/>
        <v>0</v>
      </c>
    </row>
    <row r="21" spans="1:8" s="147" customFormat="1" ht="15" customHeight="1">
      <c r="A21" s="175"/>
      <c r="B21" s="384" t="s">
        <v>92</v>
      </c>
      <c r="C21" s="120"/>
      <c r="D21" s="179"/>
      <c r="E21" s="170">
        <v>-3000</v>
      </c>
      <c r="F21" s="170">
        <v>-412304.1</v>
      </c>
      <c r="G21" s="171">
        <f t="shared" si="0"/>
        <v>-409304.1</v>
      </c>
      <c r="H21" s="172">
        <f t="shared" si="1"/>
        <v>13643.47</v>
      </c>
    </row>
    <row r="22" spans="1:8" s="147" customFormat="1" ht="15" customHeight="1">
      <c r="A22" s="163"/>
      <c r="B22" s="384" t="s">
        <v>93</v>
      </c>
      <c r="C22" s="352" t="s">
        <v>70</v>
      </c>
      <c r="D22" s="178"/>
      <c r="E22" s="170"/>
      <c r="F22" s="170"/>
      <c r="G22" s="171">
        <f t="shared" si="0"/>
        <v>0</v>
      </c>
      <c r="H22" s="172">
        <f t="shared" si="1"/>
        <v>0</v>
      </c>
    </row>
    <row r="23" spans="1:8" s="147" customFormat="1" ht="15" customHeight="1">
      <c r="A23" s="163"/>
      <c r="B23" s="384" t="s">
        <v>94</v>
      </c>
      <c r="C23" s="352"/>
      <c r="D23" s="166"/>
      <c r="E23" s="170">
        <v>-24557000</v>
      </c>
      <c r="F23" s="170">
        <v>-24549609</v>
      </c>
      <c r="G23" s="171">
        <f t="shared" si="0"/>
        <v>7391</v>
      </c>
      <c r="H23" s="172">
        <f t="shared" si="1"/>
        <v>-0.030097324591766096</v>
      </c>
    </row>
    <row r="24" spans="1:8" s="147" customFormat="1" ht="15" customHeight="1">
      <c r="A24" s="163"/>
      <c r="B24" s="384" t="s">
        <v>95</v>
      </c>
      <c r="C24" s="352" t="s">
        <v>71</v>
      </c>
      <c r="D24" s="166"/>
      <c r="E24" s="170">
        <v>-160000</v>
      </c>
      <c r="F24" s="170">
        <v>-144507</v>
      </c>
      <c r="G24" s="171">
        <f t="shared" si="0"/>
        <v>15493</v>
      </c>
      <c r="H24" s="172">
        <f t="shared" si="1"/>
        <v>-9.683124999999999</v>
      </c>
    </row>
    <row r="25" spans="1:8" s="147" customFormat="1" ht="15" customHeight="1">
      <c r="A25" s="163"/>
      <c r="B25" s="384" t="s">
        <v>96</v>
      </c>
      <c r="C25" s="352" t="s">
        <v>71</v>
      </c>
      <c r="D25" s="166"/>
      <c r="E25" s="170"/>
      <c r="F25" s="170"/>
      <c r="G25" s="171">
        <f t="shared" si="0"/>
        <v>0</v>
      </c>
      <c r="H25" s="172">
        <f t="shared" si="1"/>
        <v>0</v>
      </c>
    </row>
    <row r="26" spans="1:8" s="147" customFormat="1" ht="10.5" customHeight="1">
      <c r="A26" s="163"/>
      <c r="B26" s="167"/>
      <c r="C26" s="180"/>
      <c r="D26" s="169"/>
      <c r="E26" s="160"/>
      <c r="F26" s="160"/>
      <c r="G26" s="171"/>
      <c r="H26" s="172"/>
    </row>
    <row r="27" spans="1:8" s="147" customFormat="1" ht="15" customHeight="1">
      <c r="A27" s="291" t="s">
        <v>97</v>
      </c>
      <c r="B27" s="292"/>
      <c r="C27" s="292"/>
      <c r="D27" s="166"/>
      <c r="E27" s="160">
        <f>SUM(E16:E25)</f>
        <v>-24720000</v>
      </c>
      <c r="F27" s="160">
        <f>SUM(F16:F25)</f>
        <v>-25106420.1</v>
      </c>
      <c r="G27" s="171">
        <f>F27-E27</f>
        <v>-386420.1000000015</v>
      </c>
      <c r="H27" s="172">
        <f>IF(E27=0,0,((G27/E27)*100))</f>
        <v>1.5631881067961224</v>
      </c>
    </row>
    <row r="28" spans="1:8" s="147" customFormat="1" ht="10.5" customHeight="1">
      <c r="A28" s="163"/>
      <c r="B28" s="167"/>
      <c r="C28" s="180"/>
      <c r="D28" s="166"/>
      <c r="E28" s="160"/>
      <c r="F28" s="160"/>
      <c r="G28" s="171"/>
      <c r="H28" s="172"/>
    </row>
    <row r="29" spans="1:8" s="147" customFormat="1" ht="15" customHeight="1">
      <c r="A29" s="199" t="s">
        <v>98</v>
      </c>
      <c r="B29" s="200" t="s">
        <v>119</v>
      </c>
      <c r="C29" s="173"/>
      <c r="D29" s="169"/>
      <c r="E29" s="160"/>
      <c r="F29" s="160"/>
      <c r="G29" s="171"/>
      <c r="H29" s="172"/>
    </row>
    <row r="30" spans="1:8" s="147" customFormat="1" ht="10.5" customHeight="1">
      <c r="A30" s="181"/>
      <c r="B30" s="176"/>
      <c r="C30" s="177"/>
      <c r="D30" s="166"/>
      <c r="E30" s="160"/>
      <c r="F30" s="160"/>
      <c r="G30" s="171"/>
      <c r="H30" s="172"/>
    </row>
    <row r="31" spans="1:8" s="147" customFormat="1" ht="15" customHeight="1">
      <c r="A31" s="163"/>
      <c r="B31" s="384" t="s">
        <v>99</v>
      </c>
      <c r="C31" s="352" t="s">
        <v>100</v>
      </c>
      <c r="D31" s="169"/>
      <c r="E31" s="170">
        <v>500000</v>
      </c>
      <c r="F31" s="170">
        <v>186080745</v>
      </c>
      <c r="G31" s="171">
        <f aca="true" t="shared" si="2" ref="G31:G39">F31-E31</f>
        <v>185580745</v>
      </c>
      <c r="H31" s="172">
        <f aca="true" t="shared" si="3" ref="H31:H39">IF(E31=0,0,((G31/E31)*100))</f>
        <v>37116.149000000005</v>
      </c>
    </row>
    <row r="32" spans="1:8" s="147" customFormat="1" ht="15" customHeight="1">
      <c r="A32" s="163"/>
      <c r="B32" s="384" t="s">
        <v>101</v>
      </c>
      <c r="C32" s="352"/>
      <c r="D32" s="169"/>
      <c r="E32" s="170"/>
      <c r="F32" s="170"/>
      <c r="G32" s="171">
        <f t="shared" si="2"/>
        <v>0</v>
      </c>
      <c r="H32" s="172">
        <f t="shared" si="3"/>
        <v>0</v>
      </c>
    </row>
    <row r="33" spans="1:8" s="147" customFormat="1" ht="15" customHeight="1">
      <c r="A33" s="163"/>
      <c r="B33" s="384" t="s">
        <v>102</v>
      </c>
      <c r="C33" s="352"/>
      <c r="D33" s="166"/>
      <c r="E33" s="170"/>
      <c r="F33" s="170"/>
      <c r="G33" s="171">
        <f t="shared" si="2"/>
        <v>0</v>
      </c>
      <c r="H33" s="172">
        <f t="shared" si="3"/>
        <v>0</v>
      </c>
    </row>
    <row r="34" spans="1:8" s="147" customFormat="1" ht="15" customHeight="1">
      <c r="A34" s="163"/>
      <c r="B34" s="384" t="s">
        <v>103</v>
      </c>
      <c r="C34" s="352"/>
      <c r="D34" s="166"/>
      <c r="E34" s="170"/>
      <c r="F34" s="170"/>
      <c r="G34" s="171">
        <f t="shared" si="2"/>
        <v>0</v>
      </c>
      <c r="H34" s="172">
        <f t="shared" si="3"/>
        <v>0</v>
      </c>
    </row>
    <row r="35" spans="1:8" s="147" customFormat="1" ht="15" customHeight="1">
      <c r="A35" s="163"/>
      <c r="B35" s="384" t="s">
        <v>104</v>
      </c>
      <c r="C35" s="352"/>
      <c r="D35" s="166"/>
      <c r="E35" s="170"/>
      <c r="F35" s="170">
        <v>-170048877.8</v>
      </c>
      <c r="G35" s="171">
        <f t="shared" si="2"/>
        <v>-170048877.8</v>
      </c>
      <c r="H35" s="172">
        <f t="shared" si="3"/>
        <v>0</v>
      </c>
    </row>
    <row r="36" spans="1:8" s="147" customFormat="1" ht="15" customHeight="1">
      <c r="A36" s="163"/>
      <c r="B36" s="384" t="s">
        <v>105</v>
      </c>
      <c r="C36" s="352"/>
      <c r="D36" s="166"/>
      <c r="E36" s="170"/>
      <c r="F36" s="170"/>
      <c r="G36" s="171">
        <f t="shared" si="2"/>
        <v>0</v>
      </c>
      <c r="H36" s="172">
        <f t="shared" si="3"/>
        <v>0</v>
      </c>
    </row>
    <row r="37" spans="1:8" s="147" customFormat="1" ht="15" customHeight="1">
      <c r="A37" s="163"/>
      <c r="B37" s="384" t="s">
        <v>106</v>
      </c>
      <c r="C37" s="352" t="s">
        <v>107</v>
      </c>
      <c r="D37" s="166"/>
      <c r="E37" s="170"/>
      <c r="F37" s="170"/>
      <c r="G37" s="171">
        <f t="shared" si="2"/>
        <v>0</v>
      </c>
      <c r="H37" s="172">
        <f t="shared" si="3"/>
        <v>0</v>
      </c>
    </row>
    <row r="38" spans="1:8" s="147" customFormat="1" ht="15" customHeight="1">
      <c r="A38" s="163"/>
      <c r="B38" s="384" t="s">
        <v>108</v>
      </c>
      <c r="C38" s="352" t="s">
        <v>109</v>
      </c>
      <c r="D38" s="166"/>
      <c r="E38" s="170">
        <v>-128464000</v>
      </c>
      <c r="F38" s="170">
        <v>-131539105</v>
      </c>
      <c r="G38" s="171">
        <f t="shared" si="2"/>
        <v>-3075105</v>
      </c>
      <c r="H38" s="172">
        <f t="shared" si="3"/>
        <v>2.3937484431436045</v>
      </c>
    </row>
    <row r="39" spans="1:8" s="147" customFormat="1" ht="15" customHeight="1">
      <c r="A39" s="163"/>
      <c r="B39" s="384" t="s">
        <v>110</v>
      </c>
      <c r="C39" s="352" t="s">
        <v>109</v>
      </c>
      <c r="D39" s="166"/>
      <c r="E39" s="170"/>
      <c r="F39" s="170"/>
      <c r="G39" s="171">
        <f t="shared" si="2"/>
        <v>0</v>
      </c>
      <c r="H39" s="172">
        <f t="shared" si="3"/>
        <v>0</v>
      </c>
    </row>
    <row r="40" spans="1:8" s="147" customFormat="1" ht="10.5" customHeight="1">
      <c r="A40" s="163"/>
      <c r="B40" s="167"/>
      <c r="C40" s="180"/>
      <c r="D40" s="169"/>
      <c r="E40" s="160"/>
      <c r="F40" s="160"/>
      <c r="G40" s="171"/>
      <c r="H40" s="172"/>
    </row>
    <row r="41" spans="1:8" s="147" customFormat="1" ht="15" customHeight="1">
      <c r="A41" s="291" t="s">
        <v>111</v>
      </c>
      <c r="B41" s="292"/>
      <c r="C41" s="292"/>
      <c r="D41" s="166"/>
      <c r="E41" s="160">
        <f>SUM(E31:E39)</f>
        <v>-127964000</v>
      </c>
      <c r="F41" s="160">
        <f>SUM(F31:F39)</f>
        <v>-115507237.80000001</v>
      </c>
      <c r="G41" s="171">
        <f>F41-E41</f>
        <v>12456762.199999988</v>
      </c>
      <c r="H41" s="172">
        <f>IF(E41=0,0,((G41/E41)*100))</f>
        <v>-9.734583320308827</v>
      </c>
    </row>
    <row r="42" spans="1:8" s="147" customFormat="1" ht="10.5" customHeight="1">
      <c r="A42" s="181"/>
      <c r="B42" s="182"/>
      <c r="C42" s="182"/>
      <c r="D42" s="169"/>
      <c r="E42" s="160"/>
      <c r="F42" s="160"/>
      <c r="G42" s="171"/>
      <c r="H42" s="172"/>
    </row>
    <row r="43" spans="1:8" s="147" customFormat="1" ht="15" customHeight="1">
      <c r="A43" s="174" t="s">
        <v>120</v>
      </c>
      <c r="B43" s="149" t="s">
        <v>121</v>
      </c>
      <c r="C43" s="119"/>
      <c r="D43" s="166"/>
      <c r="E43" s="170"/>
      <c r="F43" s="170"/>
      <c r="G43" s="171">
        <f>F43-E43</f>
        <v>0</v>
      </c>
      <c r="H43" s="172">
        <f>IF(E43=0,0,((G43/E43)*100))</f>
        <v>0</v>
      </c>
    </row>
    <row r="44" spans="1:8" s="147" customFormat="1" ht="10.5" customHeight="1">
      <c r="A44" s="183"/>
      <c r="B44" s="184"/>
      <c r="C44" s="185"/>
      <c r="D44" s="166"/>
      <c r="E44" s="160"/>
      <c r="F44" s="160"/>
      <c r="G44" s="171"/>
      <c r="H44" s="172"/>
    </row>
    <row r="45" spans="1:8" s="147" customFormat="1" ht="15" customHeight="1">
      <c r="A45" s="174" t="s">
        <v>112</v>
      </c>
      <c r="B45" s="149" t="s">
        <v>121</v>
      </c>
      <c r="C45" s="119"/>
      <c r="D45" s="166"/>
      <c r="E45" s="160">
        <f>E12+E27+E41+E43</f>
        <v>2377000</v>
      </c>
      <c r="F45" s="160">
        <f>F12+F27+F41+F43</f>
        <v>433645</v>
      </c>
      <c r="G45" s="171">
        <f>F45-E45</f>
        <v>-1943355</v>
      </c>
      <c r="H45" s="172">
        <f>IF(E45=0,0,((G45/E45)*100))</f>
        <v>-81.7566259991586</v>
      </c>
    </row>
    <row r="46" spans="1:8" s="147" customFormat="1" ht="10.5" customHeight="1">
      <c r="A46" s="163"/>
      <c r="B46" s="186"/>
      <c r="C46" s="187"/>
      <c r="D46" s="166"/>
      <c r="E46" s="160"/>
      <c r="F46" s="160"/>
      <c r="G46" s="171"/>
      <c r="H46" s="172"/>
    </row>
    <row r="47" spans="1:8" s="147" customFormat="1" ht="15" customHeight="1">
      <c r="A47" s="174" t="s">
        <v>122</v>
      </c>
      <c r="B47" s="149" t="s">
        <v>123</v>
      </c>
      <c r="C47" s="119"/>
      <c r="D47" s="166"/>
      <c r="E47" s="170">
        <v>173864000</v>
      </c>
      <c r="F47" s="170">
        <v>118800142.78</v>
      </c>
      <c r="G47" s="171">
        <f>F47-E47</f>
        <v>-55063857.22</v>
      </c>
      <c r="H47" s="172">
        <f>IF(E47=0,0,((G47/E47)*100))</f>
        <v>-31.670649024524916</v>
      </c>
    </row>
    <row r="48" spans="1:8" s="147" customFormat="1" ht="10.5" customHeight="1">
      <c r="A48" s="163"/>
      <c r="B48" s="186"/>
      <c r="C48" s="187"/>
      <c r="D48" s="166"/>
      <c r="E48" s="160"/>
      <c r="F48" s="160"/>
      <c r="G48" s="171"/>
      <c r="H48" s="172"/>
    </row>
    <row r="49" spans="1:8" s="147" customFormat="1" ht="18" customHeight="1">
      <c r="A49" s="174" t="s">
        <v>124</v>
      </c>
      <c r="B49" s="149" t="s">
        <v>125</v>
      </c>
      <c r="C49" s="119"/>
      <c r="D49" s="169"/>
      <c r="E49" s="170">
        <f>E45+E47</f>
        <v>176241000</v>
      </c>
      <c r="F49" s="170">
        <f>F45+F47</f>
        <v>119233787.78</v>
      </c>
      <c r="G49" s="171">
        <f>F49-E49</f>
        <v>-57007212.22</v>
      </c>
      <c r="H49" s="172">
        <f>IF(E49=0,0,((G49/E49)*100))</f>
        <v>-32.34616929091415</v>
      </c>
    </row>
    <row r="50" spans="1:8" s="147" customFormat="1" ht="10.5" customHeight="1" thickBot="1">
      <c r="A50" s="188"/>
      <c r="B50" s="189"/>
      <c r="C50" s="190"/>
      <c r="D50" s="191"/>
      <c r="E50" s="192"/>
      <c r="F50" s="192"/>
      <c r="G50" s="193"/>
      <c r="H50" s="194"/>
    </row>
    <row r="51" spans="1:9" s="147" customFormat="1" ht="12" customHeight="1">
      <c r="A51" s="196" t="s">
        <v>126</v>
      </c>
      <c r="B51" s="197"/>
      <c r="C51" s="197"/>
      <c r="D51" s="197"/>
      <c r="E51" s="197"/>
      <c r="F51" s="197"/>
      <c r="G51" s="197"/>
      <c r="H51" s="197"/>
      <c r="I51" s="195"/>
    </row>
    <row r="52" spans="1:9" s="147" customFormat="1" ht="25.5" customHeight="1">
      <c r="A52" s="198"/>
      <c r="B52" s="198"/>
      <c r="C52" s="198"/>
      <c r="D52" s="198"/>
      <c r="E52" s="198"/>
      <c r="F52" s="198"/>
      <c r="G52" s="198"/>
      <c r="H52" s="198"/>
      <c r="I52" s="195"/>
    </row>
  </sheetData>
  <mergeCells count="37">
    <mergeCell ref="A45:C45"/>
    <mergeCell ref="B9:C9"/>
    <mergeCell ref="B10:C10"/>
    <mergeCell ref="B19:C19"/>
    <mergeCell ref="A14:C14"/>
    <mergeCell ref="B16:C16"/>
    <mergeCell ref="B24:C24"/>
    <mergeCell ref="B23:C23"/>
    <mergeCell ref="B25:C25"/>
    <mergeCell ref="B17:C17"/>
    <mergeCell ref="A2:H2"/>
    <mergeCell ref="A3:H3"/>
    <mergeCell ref="A7:C7"/>
    <mergeCell ref="A12:C12"/>
    <mergeCell ref="A5:C6"/>
    <mergeCell ref="E5:E6"/>
    <mergeCell ref="F5:F6"/>
    <mergeCell ref="B18:C18"/>
    <mergeCell ref="B22:C22"/>
    <mergeCell ref="B20:C20"/>
    <mergeCell ref="B21:C21"/>
    <mergeCell ref="A51:H52"/>
    <mergeCell ref="B31:C31"/>
    <mergeCell ref="B32:C32"/>
    <mergeCell ref="A29:C29"/>
    <mergeCell ref="B35:C35"/>
    <mergeCell ref="A47:C47"/>
    <mergeCell ref="A49:C49"/>
    <mergeCell ref="B39:C39"/>
    <mergeCell ref="A41:C41"/>
    <mergeCell ref="A43:C43"/>
    <mergeCell ref="B36:C36"/>
    <mergeCell ref="B37:C37"/>
    <mergeCell ref="B38:C38"/>
    <mergeCell ref="A27:C27"/>
    <mergeCell ref="B34:C34"/>
    <mergeCell ref="B33:C33"/>
  </mergeCells>
  <printOptions/>
  <pageMargins left="0.5905511811023623" right="0.5905511811023623" top="0.4724409448818898" bottom="0.8267716535433072" header="0" footer="0"/>
  <pageSetup fitToHeight="2" horizontalDpi="600" verticalDpi="600" orientation="portrait" paperSize="9" scale="92" r:id="rId1"/>
  <rowBreaks count="1" manualBreakCount="1">
    <brk id="52" max="255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7"/>
  <dimension ref="A1:O97"/>
  <sheetViews>
    <sheetView showGridLines="0" tabSelected="1" zoomScale="75" zoomScaleNormal="75" workbookViewId="0" topLeftCell="A1">
      <selection activeCell="H10" sqref="H10"/>
    </sheetView>
  </sheetViews>
  <sheetFormatPr defaultColWidth="9.00390625" defaultRowHeight="16.5"/>
  <cols>
    <col min="1" max="1" width="3.25390625" style="356" customWidth="1"/>
    <col min="2" max="2" width="2.375" style="357" customWidth="1"/>
    <col min="3" max="3" width="11.625" style="358" customWidth="1"/>
    <col min="4" max="4" width="0.37109375" style="358" customWidth="1"/>
    <col min="5" max="5" width="17.625" style="359" customWidth="1"/>
    <col min="6" max="6" width="6.625" style="359" customWidth="1"/>
    <col min="7" max="7" width="17.625" style="360" customWidth="1"/>
    <col min="8" max="8" width="6.625" style="359" customWidth="1"/>
    <col min="9" max="9" width="17.625" style="361" customWidth="1"/>
    <col min="10" max="10" width="8.00390625" style="362" customWidth="1"/>
    <col min="11" max="11" width="4.125" style="363" hidden="1" customWidth="1"/>
    <col min="12" max="12" width="2.375" style="364" hidden="1" customWidth="1"/>
    <col min="13" max="13" width="17.625" style="365" hidden="1" customWidth="1"/>
    <col min="14" max="14" width="1.37890625" style="365" hidden="1" customWidth="1"/>
    <col min="15" max="15" width="9.00390625" style="366" hidden="1" customWidth="1"/>
    <col min="16" max="16384" width="9.00390625" style="362" customWidth="1"/>
  </cols>
  <sheetData>
    <row r="1" spans="1:15" s="206" customFormat="1" ht="12" customHeight="1">
      <c r="A1" s="205"/>
      <c r="D1" s="207"/>
      <c r="E1" s="208"/>
      <c r="F1" s="208"/>
      <c r="G1" s="208"/>
      <c r="H1" s="208"/>
      <c r="I1" s="209"/>
      <c r="J1" s="210"/>
      <c r="K1" s="211">
        <v>0</v>
      </c>
      <c r="L1" s="212"/>
      <c r="M1" s="212"/>
      <c r="N1" s="213"/>
      <c r="O1" s="214"/>
    </row>
    <row r="2" spans="1:15" s="217" customFormat="1" ht="36" customHeight="1">
      <c r="A2" s="394" t="s">
        <v>229</v>
      </c>
      <c r="B2" s="394"/>
      <c r="C2" s="394"/>
      <c r="D2" s="394"/>
      <c r="E2" s="394"/>
      <c r="F2" s="394"/>
      <c r="G2" s="394"/>
      <c r="H2" s="394"/>
      <c r="I2" s="394"/>
      <c r="J2" s="394"/>
      <c r="K2" s="215"/>
      <c r="L2" s="215"/>
      <c r="M2" s="215"/>
      <c r="N2" s="215"/>
      <c r="O2" s="216"/>
    </row>
    <row r="3" spans="3:15" s="218" customFormat="1" ht="18" customHeight="1">
      <c r="C3" s="219"/>
      <c r="D3" s="220"/>
      <c r="E3" s="221"/>
      <c r="F3" s="221"/>
      <c r="G3" s="221"/>
      <c r="H3" s="221"/>
      <c r="I3" s="222"/>
      <c r="J3" s="223" t="s">
        <v>230</v>
      </c>
      <c r="K3" s="224"/>
      <c r="L3" s="224"/>
      <c r="M3" s="224"/>
      <c r="N3" s="224"/>
      <c r="O3" s="225"/>
    </row>
    <row r="4" spans="1:15" s="227" customFormat="1" ht="18.75" customHeight="1" thickBot="1">
      <c r="A4" s="226"/>
      <c r="B4" s="226"/>
      <c r="D4" s="228"/>
      <c r="E4" s="229"/>
      <c r="F4" s="229"/>
      <c r="G4" s="229"/>
      <c r="H4" s="229"/>
      <c r="I4" s="230"/>
      <c r="J4" s="231" t="s">
        <v>231</v>
      </c>
      <c r="K4" s="232"/>
      <c r="L4" s="232"/>
      <c r="M4" s="232"/>
      <c r="N4" s="232"/>
      <c r="O4" s="233"/>
    </row>
    <row r="5" spans="1:15" s="243" customFormat="1" ht="28.5" customHeight="1">
      <c r="A5" s="388" t="s">
        <v>232</v>
      </c>
      <c r="B5" s="388"/>
      <c r="C5" s="388"/>
      <c r="D5" s="234" t="s">
        <v>232</v>
      </c>
      <c r="E5" s="235" t="s">
        <v>127</v>
      </c>
      <c r="F5" s="236"/>
      <c r="G5" s="235" t="s">
        <v>128</v>
      </c>
      <c r="H5" s="236"/>
      <c r="I5" s="237" t="s">
        <v>129</v>
      </c>
      <c r="J5" s="238"/>
      <c r="K5" s="239"/>
      <c r="L5" s="240"/>
      <c r="M5" s="240"/>
      <c r="N5" s="241"/>
      <c r="O5" s="242"/>
    </row>
    <row r="6" spans="1:15" s="243" customFormat="1" ht="28.5" customHeight="1">
      <c r="A6" s="389"/>
      <c r="B6" s="389"/>
      <c r="C6" s="389"/>
      <c r="D6" s="244"/>
      <c r="E6" s="245" t="s">
        <v>130</v>
      </c>
      <c r="F6" s="246" t="s">
        <v>3</v>
      </c>
      <c r="G6" s="245" t="s">
        <v>130</v>
      </c>
      <c r="H6" s="246" t="s">
        <v>3</v>
      </c>
      <c r="I6" s="245" t="s">
        <v>130</v>
      </c>
      <c r="J6" s="247" t="s">
        <v>3</v>
      </c>
      <c r="K6" s="248"/>
      <c r="L6" s="249" t="s">
        <v>131</v>
      </c>
      <c r="M6" s="249"/>
      <c r="N6" s="250"/>
      <c r="O6" s="251" t="s">
        <v>132</v>
      </c>
    </row>
    <row r="7" spans="1:15" s="243" customFormat="1" ht="6.75" customHeight="1">
      <c r="A7" s="252"/>
      <c r="B7" s="253"/>
      <c r="C7" s="253"/>
      <c r="D7" s="254"/>
      <c r="E7" s="255"/>
      <c r="F7" s="256"/>
      <c r="G7" s="255"/>
      <c r="H7" s="256"/>
      <c r="I7" s="255"/>
      <c r="J7" s="257"/>
      <c r="K7" s="258"/>
      <c r="L7" s="259"/>
      <c r="M7" s="259"/>
      <c r="N7" s="260"/>
      <c r="O7" s="261"/>
    </row>
    <row r="8" spans="1:15" s="269" customFormat="1" ht="15" customHeight="1">
      <c r="A8" s="397" t="s">
        <v>133</v>
      </c>
      <c r="B8" s="398"/>
      <c r="C8" s="398"/>
      <c r="D8" s="262"/>
      <c r="E8" s="263">
        <f>SUM(E10,E18,E26,E37,E42,E45,E48)</f>
        <v>519359201.89000005</v>
      </c>
      <c r="F8" s="263">
        <f>IF(E$8&gt;0,(E8/E$8)*100,0)</f>
        <v>100</v>
      </c>
      <c r="G8" s="263">
        <f>SUM(G10,G18,G26,G37,G42,G45,G48)</f>
        <v>501728765.54</v>
      </c>
      <c r="H8" s="263">
        <f>IF(G$8&gt;0,(G8/G$8)*100,0)</f>
        <v>100</v>
      </c>
      <c r="I8" s="264">
        <f>E8-G8</f>
        <v>17630436.350000024</v>
      </c>
      <c r="J8" s="265">
        <f>IF(G8=0,0,((I8/G8)*100))</f>
        <v>3.5139377211160614</v>
      </c>
      <c r="K8" s="258"/>
      <c r="L8" s="259" t="s">
        <v>134</v>
      </c>
      <c r="M8" s="266"/>
      <c r="N8" s="267"/>
      <c r="O8" s="268">
        <v>41000</v>
      </c>
    </row>
    <row r="9" spans="1:15" s="269" customFormat="1" ht="8.25" customHeight="1">
      <c r="A9" s="252"/>
      <c r="B9" s="270"/>
      <c r="C9" s="271"/>
      <c r="D9" s="272"/>
      <c r="E9" s="263"/>
      <c r="F9" s="263"/>
      <c r="G9" s="263"/>
      <c r="H9" s="263"/>
      <c r="I9" s="264"/>
      <c r="J9" s="265"/>
      <c r="K9" s="258"/>
      <c r="L9" s="273"/>
      <c r="M9" s="274"/>
      <c r="N9" s="275"/>
      <c r="O9" s="268"/>
    </row>
    <row r="10" spans="1:15" s="276" customFormat="1" ht="13.5" customHeight="1">
      <c r="A10" s="270" t="s">
        <v>135</v>
      </c>
      <c r="C10" s="271"/>
      <c r="D10" s="277"/>
      <c r="E10" s="263">
        <f>SUM(E11:E16)</f>
        <v>301535871.89000005</v>
      </c>
      <c r="F10" s="263">
        <f aca="true" t="shared" si="0" ref="F10:F16">IF(E$8&gt;0,(E10/E$8)*100,0)</f>
        <v>58.0592142764932</v>
      </c>
      <c r="G10" s="263">
        <f>SUM(G11:G16)</f>
        <v>295989675.54</v>
      </c>
      <c r="H10" s="263">
        <f aca="true" t="shared" si="1" ref="H10:H16">IF(G$8&gt;0,(G10/G$8)*100,0)</f>
        <v>58.993961652055695</v>
      </c>
      <c r="I10" s="264">
        <f aca="true" t="shared" si="2" ref="I10:I16">E10-G10</f>
        <v>5546196.350000024</v>
      </c>
      <c r="J10" s="265">
        <f aca="true" t="shared" si="3" ref="J10:J16">IF(G10=0,0,((I10/G10)*100))</f>
        <v>1.873780340439784</v>
      </c>
      <c r="K10" s="273" t="s">
        <v>136</v>
      </c>
      <c r="L10" s="273" t="s">
        <v>137</v>
      </c>
      <c r="M10" s="274"/>
      <c r="N10" s="278"/>
      <c r="O10" s="261">
        <v>41100</v>
      </c>
    </row>
    <row r="11" spans="1:15" s="276" customFormat="1" ht="15" customHeight="1">
      <c r="A11" s="252"/>
      <c r="B11" s="390" t="s">
        <v>138</v>
      </c>
      <c r="C11" s="390"/>
      <c r="D11" s="277"/>
      <c r="E11" s="280">
        <v>119233787.78</v>
      </c>
      <c r="F11" s="263">
        <f t="shared" si="0"/>
        <v>22.957865644066057</v>
      </c>
      <c r="G11" s="280">
        <v>118800142.78</v>
      </c>
      <c r="H11" s="263">
        <f t="shared" si="1"/>
        <v>23.67816057987784</v>
      </c>
      <c r="I11" s="264">
        <f t="shared" si="2"/>
        <v>433645</v>
      </c>
      <c r="J11" s="265">
        <f t="shared" si="3"/>
        <v>0.3650206050703536</v>
      </c>
      <c r="K11" s="258"/>
      <c r="L11" s="281" t="s">
        <v>139</v>
      </c>
      <c r="M11" s="274" t="s">
        <v>138</v>
      </c>
      <c r="N11" s="278"/>
      <c r="O11" s="268">
        <v>41110</v>
      </c>
    </row>
    <row r="12" spans="1:15" s="276" customFormat="1" ht="15" customHeight="1">
      <c r="A12" s="252"/>
      <c r="B12" s="390" t="s">
        <v>140</v>
      </c>
      <c r="C12" s="390"/>
      <c r="D12" s="277"/>
      <c r="E12" s="280"/>
      <c r="F12" s="263">
        <f t="shared" si="0"/>
        <v>0</v>
      </c>
      <c r="G12" s="280"/>
      <c r="H12" s="263">
        <f t="shared" si="1"/>
        <v>0</v>
      </c>
      <c r="I12" s="264">
        <f t="shared" si="2"/>
        <v>0</v>
      </c>
      <c r="J12" s="265">
        <f t="shared" si="3"/>
        <v>0</v>
      </c>
      <c r="K12" s="258"/>
      <c r="L12" s="281" t="s">
        <v>141</v>
      </c>
      <c r="M12" s="274" t="s">
        <v>140</v>
      </c>
      <c r="N12" s="278"/>
      <c r="O12" s="268">
        <v>41120</v>
      </c>
    </row>
    <row r="13" spans="1:15" s="276" customFormat="1" ht="15" customHeight="1">
      <c r="A13" s="252"/>
      <c r="B13" s="390" t="s">
        <v>142</v>
      </c>
      <c r="C13" s="390"/>
      <c r="D13" s="277"/>
      <c r="E13" s="280">
        <v>71095</v>
      </c>
      <c r="F13" s="263">
        <f t="shared" si="0"/>
        <v>0.013688984375607132</v>
      </c>
      <c r="G13" s="280">
        <v>42500</v>
      </c>
      <c r="H13" s="263">
        <f t="shared" si="1"/>
        <v>0.0084707122491289</v>
      </c>
      <c r="I13" s="264">
        <f t="shared" si="2"/>
        <v>28595</v>
      </c>
      <c r="J13" s="265">
        <f t="shared" si="3"/>
        <v>67.28235294117647</v>
      </c>
      <c r="K13" s="258"/>
      <c r="L13" s="281" t="s">
        <v>143</v>
      </c>
      <c r="M13" s="274" t="s">
        <v>144</v>
      </c>
      <c r="N13" s="278"/>
      <c r="O13" s="268">
        <v>41130</v>
      </c>
    </row>
    <row r="14" spans="1:15" s="276" customFormat="1" ht="15" customHeight="1">
      <c r="A14" s="252"/>
      <c r="B14" s="390" t="s">
        <v>145</v>
      </c>
      <c r="C14" s="390"/>
      <c r="D14" s="277"/>
      <c r="E14" s="280">
        <v>180469520.91</v>
      </c>
      <c r="F14" s="263">
        <f t="shared" si="0"/>
        <v>34.74849781293051</v>
      </c>
      <c r="G14" s="280">
        <v>175433668.96</v>
      </c>
      <c r="H14" s="263">
        <f t="shared" si="1"/>
        <v>34.965838319272855</v>
      </c>
      <c r="I14" s="264">
        <f t="shared" si="2"/>
        <v>5035851.949999988</v>
      </c>
      <c r="J14" s="265">
        <f t="shared" si="3"/>
        <v>2.870516235482822</v>
      </c>
      <c r="K14" s="258"/>
      <c r="L14" s="281" t="s">
        <v>146</v>
      </c>
      <c r="M14" s="274" t="s">
        <v>145</v>
      </c>
      <c r="N14" s="278"/>
      <c r="O14" s="268">
        <v>41140</v>
      </c>
    </row>
    <row r="15" spans="1:15" s="276" customFormat="1" ht="15" customHeight="1">
      <c r="A15" s="252"/>
      <c r="B15" s="390" t="s">
        <v>147</v>
      </c>
      <c r="C15" s="390"/>
      <c r="D15" s="277"/>
      <c r="E15" s="280">
        <v>1320290.1</v>
      </c>
      <c r="F15" s="263">
        <f t="shared" si="0"/>
        <v>0.2542152127458862</v>
      </c>
      <c r="G15" s="280">
        <v>1684489.8</v>
      </c>
      <c r="H15" s="263">
        <f t="shared" si="1"/>
        <v>0.33573713840923974</v>
      </c>
      <c r="I15" s="264">
        <f t="shared" si="2"/>
        <v>-364199.69999999995</v>
      </c>
      <c r="J15" s="265">
        <f t="shared" si="3"/>
        <v>-21.620772058103288</v>
      </c>
      <c r="K15" s="258"/>
      <c r="L15" s="281" t="s">
        <v>148</v>
      </c>
      <c r="M15" s="274" t="s">
        <v>147</v>
      </c>
      <c r="N15" s="278"/>
      <c r="O15" s="268">
        <v>41150</v>
      </c>
    </row>
    <row r="16" spans="1:15" s="276" customFormat="1" ht="15" customHeight="1">
      <c r="A16" s="252"/>
      <c r="B16" s="390" t="s">
        <v>149</v>
      </c>
      <c r="C16" s="390"/>
      <c r="D16" s="277"/>
      <c r="E16" s="280">
        <v>441178.1</v>
      </c>
      <c r="F16" s="263">
        <f t="shared" si="0"/>
        <v>0.08494662237513244</v>
      </c>
      <c r="G16" s="280">
        <v>28874</v>
      </c>
      <c r="H16" s="263">
        <f t="shared" si="1"/>
        <v>0.005754902246619949</v>
      </c>
      <c r="I16" s="264">
        <f t="shared" si="2"/>
        <v>412304.1</v>
      </c>
      <c r="J16" s="265">
        <f t="shared" si="3"/>
        <v>1427.9424395650065</v>
      </c>
      <c r="K16" s="258"/>
      <c r="L16" s="281" t="s">
        <v>150</v>
      </c>
      <c r="M16" s="274" t="s">
        <v>151</v>
      </c>
      <c r="N16" s="278"/>
      <c r="O16" s="268">
        <v>41160</v>
      </c>
    </row>
    <row r="17" spans="1:15" s="276" customFormat="1" ht="8.25" customHeight="1">
      <c r="A17" s="252"/>
      <c r="B17" s="270"/>
      <c r="C17" s="271"/>
      <c r="D17" s="277"/>
      <c r="E17" s="263"/>
      <c r="F17" s="263"/>
      <c r="G17" s="280"/>
      <c r="H17" s="263"/>
      <c r="I17" s="264"/>
      <c r="J17" s="265"/>
      <c r="K17" s="258"/>
      <c r="L17" s="273"/>
      <c r="M17" s="274"/>
      <c r="N17" s="278"/>
      <c r="O17" s="268"/>
    </row>
    <row r="18" spans="1:15" s="276" customFormat="1" ht="13.5" customHeight="1">
      <c r="A18" s="270" t="s">
        <v>152</v>
      </c>
      <c r="C18" s="271"/>
      <c r="D18" s="277"/>
      <c r="E18" s="263">
        <f>SUM(E20:E24)</f>
        <v>0</v>
      </c>
      <c r="F18" s="263">
        <f>IF(E$8&gt;0,(E18/E$8)*100,0)</f>
        <v>0</v>
      </c>
      <c r="G18" s="263">
        <f>SUM(G20:G24)</f>
        <v>0</v>
      </c>
      <c r="H18" s="263">
        <f>IF(G$8&gt;0,(G18/G$8)*100,0)</f>
        <v>0</v>
      </c>
      <c r="I18" s="264">
        <f>E18-G18</f>
        <v>0</v>
      </c>
      <c r="J18" s="265">
        <f>IF(G18=0,0,((I18/G18)*100))</f>
        <v>0</v>
      </c>
      <c r="K18" s="273" t="s">
        <v>153</v>
      </c>
      <c r="L18" s="273" t="s">
        <v>233</v>
      </c>
      <c r="M18" s="274"/>
      <c r="N18" s="278"/>
      <c r="O18" s="261">
        <v>41200</v>
      </c>
    </row>
    <row r="19" spans="1:15" s="276" customFormat="1" ht="13.5" customHeight="1">
      <c r="A19" s="270" t="s">
        <v>154</v>
      </c>
      <c r="C19" s="271"/>
      <c r="D19" s="277"/>
      <c r="E19" s="263"/>
      <c r="F19" s="263"/>
      <c r="G19" s="280"/>
      <c r="H19" s="263"/>
      <c r="I19" s="264"/>
      <c r="J19" s="265"/>
      <c r="K19" s="273"/>
      <c r="L19" s="273" t="s">
        <v>155</v>
      </c>
      <c r="M19" s="274"/>
      <c r="N19" s="278"/>
      <c r="O19" s="261"/>
    </row>
    <row r="20" spans="1:15" s="276" customFormat="1" ht="15" customHeight="1">
      <c r="A20" s="252"/>
      <c r="B20" s="390" t="s">
        <v>156</v>
      </c>
      <c r="C20" s="391"/>
      <c r="D20" s="277"/>
      <c r="E20" s="280"/>
      <c r="F20" s="263">
        <f>IF(E$8&gt;0,(E20/E$8)*100,0)</f>
        <v>0</v>
      </c>
      <c r="G20" s="280"/>
      <c r="H20" s="263">
        <f>IF(G$8&gt;0,(G20/G$8)*100,0)</f>
        <v>0</v>
      </c>
      <c r="I20" s="264">
        <f>E20-G20</f>
        <v>0</v>
      </c>
      <c r="J20" s="265">
        <f>IF(G20=0,0,((I20/G20)*100))</f>
        <v>0</v>
      </c>
      <c r="K20" s="258"/>
      <c r="L20" s="281" t="s">
        <v>139</v>
      </c>
      <c r="M20" s="274" t="s">
        <v>156</v>
      </c>
      <c r="N20" s="278"/>
      <c r="O20" s="268">
        <v>41210</v>
      </c>
    </row>
    <row r="21" spans="1:15" s="276" customFormat="1" ht="15" customHeight="1">
      <c r="A21" s="252"/>
      <c r="B21" s="390" t="s">
        <v>157</v>
      </c>
      <c r="C21" s="391"/>
      <c r="D21" s="277"/>
      <c r="E21" s="280"/>
      <c r="F21" s="263">
        <f>IF(E$8&gt;0,(E21/E$8)*100,0)</f>
        <v>0</v>
      </c>
      <c r="G21" s="280"/>
      <c r="H21" s="263">
        <f>IF(G$8&gt;0,(G21/G$8)*100,0)</f>
        <v>0</v>
      </c>
      <c r="I21" s="264">
        <f>E21-G21</f>
        <v>0</v>
      </c>
      <c r="J21" s="265">
        <f>IF(G21=0,0,((I21/G21)*100))</f>
        <v>0</v>
      </c>
      <c r="K21" s="258"/>
      <c r="L21" s="281" t="s">
        <v>141</v>
      </c>
      <c r="M21" s="274" t="s">
        <v>157</v>
      </c>
      <c r="N21" s="278"/>
      <c r="O21" s="268">
        <v>41220</v>
      </c>
    </row>
    <row r="22" spans="1:15" s="276" customFormat="1" ht="15" customHeight="1">
      <c r="A22" s="252"/>
      <c r="B22" s="390" t="s">
        <v>158</v>
      </c>
      <c r="C22" s="391"/>
      <c r="D22" s="277"/>
      <c r="E22" s="280"/>
      <c r="F22" s="263">
        <f>IF(E$8&gt;0,(E22/E$8)*100,0)</f>
        <v>0</v>
      </c>
      <c r="G22" s="280"/>
      <c r="H22" s="263">
        <f>IF(G$8&gt;0,(G22/G$8)*100,0)</f>
        <v>0</v>
      </c>
      <c r="I22" s="264">
        <f>E22-G22</f>
        <v>0</v>
      </c>
      <c r="J22" s="265">
        <f>IF(G22=0,0,((I22/G22)*100))</f>
        <v>0</v>
      </c>
      <c r="K22" s="258"/>
      <c r="L22" s="281" t="s">
        <v>143</v>
      </c>
      <c r="M22" s="274" t="s">
        <v>158</v>
      </c>
      <c r="N22" s="278"/>
      <c r="O22" s="268">
        <v>41230</v>
      </c>
    </row>
    <row r="23" spans="1:15" s="276" customFormat="1" ht="15" customHeight="1">
      <c r="A23" s="252"/>
      <c r="B23" s="390" t="s">
        <v>159</v>
      </c>
      <c r="C23" s="391"/>
      <c r="D23" s="277"/>
      <c r="E23" s="280"/>
      <c r="F23" s="263">
        <f>IF(E$8&gt;0,(E23/E$8)*100,0)</f>
        <v>0</v>
      </c>
      <c r="G23" s="280"/>
      <c r="H23" s="263">
        <f>IF(G$8&gt;0,(G23/G$8)*100,0)</f>
        <v>0</v>
      </c>
      <c r="I23" s="264">
        <f>E23-G23</f>
        <v>0</v>
      </c>
      <c r="J23" s="265">
        <f>IF(G23=0,0,((I23/G23)*100))</f>
        <v>0</v>
      </c>
      <c r="K23" s="258"/>
      <c r="L23" s="281" t="s">
        <v>146</v>
      </c>
      <c r="M23" s="274" t="s">
        <v>159</v>
      </c>
      <c r="N23" s="278"/>
      <c r="O23" s="268">
        <v>41230</v>
      </c>
    </row>
    <row r="24" spans="1:15" s="276" customFormat="1" ht="15" customHeight="1">
      <c r="A24" s="252"/>
      <c r="B24" s="390" t="s">
        <v>160</v>
      </c>
      <c r="C24" s="391"/>
      <c r="D24" s="277"/>
      <c r="E24" s="280"/>
      <c r="F24" s="263">
        <f>IF(E$8&gt;0,(E24/E$8)*100,0)</f>
        <v>0</v>
      </c>
      <c r="G24" s="280"/>
      <c r="H24" s="263">
        <f>IF(G$8&gt;0,(G24/G$8)*100,0)</f>
        <v>0</v>
      </c>
      <c r="I24" s="264">
        <f>E24-G24</f>
        <v>0</v>
      </c>
      <c r="J24" s="265">
        <f>IF(G24=0,0,((I24/G24)*100))</f>
        <v>0</v>
      </c>
      <c r="K24" s="258"/>
      <c r="L24" s="281" t="s">
        <v>148</v>
      </c>
      <c r="M24" s="274" t="s">
        <v>160</v>
      </c>
      <c r="N24" s="278"/>
      <c r="O24" s="261">
        <v>41240</v>
      </c>
    </row>
    <row r="25" spans="1:15" s="276" customFormat="1" ht="8.25" customHeight="1">
      <c r="A25" s="252"/>
      <c r="B25" s="270"/>
      <c r="C25" s="271"/>
      <c r="D25" s="277"/>
      <c r="E25" s="263"/>
      <c r="F25" s="263"/>
      <c r="G25" s="280"/>
      <c r="H25" s="263"/>
      <c r="I25" s="264"/>
      <c r="J25" s="265"/>
      <c r="K25" s="258"/>
      <c r="L25" s="273"/>
      <c r="M25" s="274"/>
      <c r="N25" s="278"/>
      <c r="O25" s="261"/>
    </row>
    <row r="26" spans="1:15" s="276" customFormat="1" ht="13.5" customHeight="1">
      <c r="A26" s="270" t="s">
        <v>161</v>
      </c>
      <c r="C26" s="271"/>
      <c r="D26" s="277"/>
      <c r="E26" s="263">
        <f>SUM(E27:E35)</f>
        <v>212002559</v>
      </c>
      <c r="F26" s="263">
        <f aca="true" t="shared" si="4" ref="F26:F35">IF(E$8&gt;0,(E26/E$8)*100,0)</f>
        <v>40.82002556775763</v>
      </c>
      <c r="G26" s="263">
        <f>SUM(G27:G35)</f>
        <v>198773454</v>
      </c>
      <c r="H26" s="263">
        <f aca="true" t="shared" si="5" ref="H26:H35">IF(G$8&gt;0,(G26/G$8)*100,0)</f>
        <v>39.617711331752</v>
      </c>
      <c r="I26" s="264">
        <f aca="true" t="shared" si="6" ref="I26:I35">E26-G26</f>
        <v>13229105</v>
      </c>
      <c r="J26" s="265">
        <f aca="true" t="shared" si="7" ref="J26:J35">IF(G26=0,0,((I26/G26)*100))</f>
        <v>6.6553680754574005</v>
      </c>
      <c r="K26" s="273" t="s">
        <v>162</v>
      </c>
      <c r="L26" s="273" t="s">
        <v>163</v>
      </c>
      <c r="M26" s="274"/>
      <c r="N26" s="278"/>
      <c r="O26" s="268">
        <v>41300</v>
      </c>
    </row>
    <row r="27" spans="1:15" s="276" customFormat="1" ht="15" customHeight="1">
      <c r="A27" s="252"/>
      <c r="B27" s="390" t="s">
        <v>164</v>
      </c>
      <c r="C27" s="391"/>
      <c r="D27" s="277"/>
      <c r="E27" s="280">
        <v>97441800</v>
      </c>
      <c r="F27" s="263">
        <f t="shared" si="4"/>
        <v>18.76192809242612</v>
      </c>
      <c r="G27" s="280">
        <v>97441800</v>
      </c>
      <c r="H27" s="263">
        <f t="shared" si="5"/>
        <v>19.421210560874552</v>
      </c>
      <c r="I27" s="264">
        <f t="shared" si="6"/>
        <v>0</v>
      </c>
      <c r="J27" s="265">
        <f t="shared" si="7"/>
        <v>0</v>
      </c>
      <c r="K27" s="258"/>
      <c r="L27" s="281" t="s">
        <v>139</v>
      </c>
      <c r="M27" s="274" t="s">
        <v>164</v>
      </c>
      <c r="N27" s="278"/>
      <c r="O27" s="268">
        <v>41310</v>
      </c>
    </row>
    <row r="28" spans="1:15" s="276" customFormat="1" ht="15" customHeight="1">
      <c r="A28" s="252"/>
      <c r="B28" s="390" t="s">
        <v>165</v>
      </c>
      <c r="C28" s="391"/>
      <c r="D28" s="277"/>
      <c r="E28" s="280">
        <v>223993</v>
      </c>
      <c r="F28" s="263">
        <f t="shared" si="4"/>
        <v>0.04312872462543594</v>
      </c>
      <c r="G28" s="280">
        <v>254041</v>
      </c>
      <c r="H28" s="263">
        <f t="shared" si="5"/>
        <v>0.05063313436425776</v>
      </c>
      <c r="I28" s="264">
        <f t="shared" si="6"/>
        <v>-30048</v>
      </c>
      <c r="J28" s="265">
        <f t="shared" si="7"/>
        <v>-11.828012013808795</v>
      </c>
      <c r="K28" s="258"/>
      <c r="L28" s="281" t="s">
        <v>141</v>
      </c>
      <c r="M28" s="274" t="s">
        <v>165</v>
      </c>
      <c r="N28" s="278"/>
      <c r="O28" s="261">
        <v>41320</v>
      </c>
    </row>
    <row r="29" spans="1:15" s="276" customFormat="1" ht="15" customHeight="1">
      <c r="A29" s="252"/>
      <c r="B29" s="390" t="s">
        <v>166</v>
      </c>
      <c r="C29" s="391"/>
      <c r="D29" s="277"/>
      <c r="E29" s="280">
        <v>57196341</v>
      </c>
      <c r="F29" s="263">
        <f t="shared" si="4"/>
        <v>11.01286754751948</v>
      </c>
      <c r="G29" s="280">
        <v>51017159</v>
      </c>
      <c r="H29" s="263">
        <f t="shared" si="5"/>
        <v>10.168274674283687</v>
      </c>
      <c r="I29" s="264">
        <f t="shared" si="6"/>
        <v>6179182</v>
      </c>
      <c r="J29" s="265">
        <f t="shared" si="7"/>
        <v>12.111968053728745</v>
      </c>
      <c r="K29" s="258"/>
      <c r="L29" s="281" t="s">
        <v>143</v>
      </c>
      <c r="M29" s="274" t="s">
        <v>167</v>
      </c>
      <c r="N29" s="278"/>
      <c r="O29" s="261">
        <v>41330</v>
      </c>
    </row>
    <row r="30" spans="1:15" s="276" customFormat="1" ht="15" customHeight="1">
      <c r="A30" s="252"/>
      <c r="B30" s="390" t="s">
        <v>168</v>
      </c>
      <c r="C30" s="391"/>
      <c r="D30" s="277"/>
      <c r="E30" s="280">
        <v>52219136</v>
      </c>
      <c r="F30" s="263">
        <f t="shared" si="4"/>
        <v>10.054531778770713</v>
      </c>
      <c r="G30" s="280">
        <v>44632291</v>
      </c>
      <c r="H30" s="263">
        <f t="shared" si="5"/>
        <v>8.895701037185543</v>
      </c>
      <c r="I30" s="264">
        <f t="shared" si="6"/>
        <v>7586845</v>
      </c>
      <c r="J30" s="265">
        <f t="shared" si="7"/>
        <v>16.998556045442527</v>
      </c>
      <c r="K30" s="258"/>
      <c r="L30" s="281" t="s">
        <v>146</v>
      </c>
      <c r="M30" s="274" t="s">
        <v>168</v>
      </c>
      <c r="N30" s="278"/>
      <c r="O30" s="261">
        <v>41340</v>
      </c>
    </row>
    <row r="31" spans="1:15" s="276" customFormat="1" ht="15" customHeight="1">
      <c r="A31" s="252"/>
      <c r="B31" s="390" t="s">
        <v>169</v>
      </c>
      <c r="C31" s="391"/>
      <c r="D31" s="277"/>
      <c r="E31" s="280">
        <v>1492380</v>
      </c>
      <c r="F31" s="263">
        <f t="shared" si="4"/>
        <v>0.28735025673350545</v>
      </c>
      <c r="G31" s="280">
        <v>1790959</v>
      </c>
      <c r="H31" s="263">
        <f t="shared" si="5"/>
        <v>0.35695760797617987</v>
      </c>
      <c r="I31" s="264">
        <f t="shared" si="6"/>
        <v>-298579</v>
      </c>
      <c r="J31" s="265">
        <f t="shared" si="7"/>
        <v>-16.67145925730293</v>
      </c>
      <c r="K31" s="258"/>
      <c r="L31" s="281" t="s">
        <v>148</v>
      </c>
      <c r="M31" s="274" t="s">
        <v>169</v>
      </c>
      <c r="N31" s="278"/>
      <c r="O31" s="261">
        <v>41350</v>
      </c>
    </row>
    <row r="32" spans="1:15" s="276" customFormat="1" ht="15" customHeight="1">
      <c r="A32" s="252"/>
      <c r="B32" s="390" t="s">
        <v>170</v>
      </c>
      <c r="C32" s="391"/>
      <c r="D32" s="277"/>
      <c r="E32" s="280">
        <v>3428909</v>
      </c>
      <c r="F32" s="263">
        <f t="shared" si="4"/>
        <v>0.6602191676823781</v>
      </c>
      <c r="G32" s="280">
        <v>3637204</v>
      </c>
      <c r="H32" s="263">
        <f t="shared" si="5"/>
        <v>0.7249343170677796</v>
      </c>
      <c r="I32" s="264">
        <f t="shared" si="6"/>
        <v>-208295</v>
      </c>
      <c r="J32" s="265">
        <f t="shared" si="7"/>
        <v>-5.726789039053075</v>
      </c>
      <c r="K32" s="258"/>
      <c r="L32" s="281" t="s">
        <v>150</v>
      </c>
      <c r="M32" s="274" t="s">
        <v>170</v>
      </c>
      <c r="N32" s="278"/>
      <c r="O32" s="261">
        <v>41360</v>
      </c>
    </row>
    <row r="33" spans="1:15" s="276" customFormat="1" ht="15" customHeight="1">
      <c r="A33" s="252"/>
      <c r="B33" s="390" t="s">
        <v>171</v>
      </c>
      <c r="C33" s="391"/>
      <c r="D33" s="277"/>
      <c r="E33" s="280"/>
      <c r="F33" s="263">
        <f t="shared" si="4"/>
        <v>0</v>
      </c>
      <c r="G33" s="280"/>
      <c r="H33" s="263">
        <f t="shared" si="5"/>
        <v>0</v>
      </c>
      <c r="I33" s="264">
        <f t="shared" si="6"/>
        <v>0</v>
      </c>
      <c r="J33" s="265">
        <f t="shared" si="7"/>
        <v>0</v>
      </c>
      <c r="K33" s="258"/>
      <c r="L33" s="281" t="s">
        <v>172</v>
      </c>
      <c r="M33" s="274" t="s">
        <v>171</v>
      </c>
      <c r="N33" s="278"/>
      <c r="O33" s="261">
        <v>41370</v>
      </c>
    </row>
    <row r="34" spans="1:15" s="276" customFormat="1" ht="15" customHeight="1">
      <c r="A34" s="252"/>
      <c r="B34" s="390" t="s">
        <v>173</v>
      </c>
      <c r="C34" s="391"/>
      <c r="D34" s="277"/>
      <c r="E34" s="280"/>
      <c r="F34" s="263">
        <f t="shared" si="4"/>
        <v>0</v>
      </c>
      <c r="G34" s="280"/>
      <c r="H34" s="263">
        <f t="shared" si="5"/>
        <v>0</v>
      </c>
      <c r="I34" s="264">
        <f t="shared" si="6"/>
        <v>0</v>
      </c>
      <c r="J34" s="265">
        <f t="shared" si="7"/>
        <v>0</v>
      </c>
      <c r="K34" s="258"/>
      <c r="L34" s="281" t="s">
        <v>174</v>
      </c>
      <c r="M34" s="274" t="s">
        <v>173</v>
      </c>
      <c r="N34" s="278"/>
      <c r="O34" s="261">
        <v>41380</v>
      </c>
    </row>
    <row r="35" spans="1:15" s="276" customFormat="1" ht="15" customHeight="1">
      <c r="A35" s="252"/>
      <c r="B35" s="390" t="s">
        <v>175</v>
      </c>
      <c r="C35" s="391"/>
      <c r="D35" s="277"/>
      <c r="E35" s="280"/>
      <c r="F35" s="263">
        <f t="shared" si="4"/>
        <v>0</v>
      </c>
      <c r="G35" s="280"/>
      <c r="H35" s="263">
        <f t="shared" si="5"/>
        <v>0</v>
      </c>
      <c r="I35" s="264">
        <f t="shared" si="6"/>
        <v>0</v>
      </c>
      <c r="J35" s="265">
        <f t="shared" si="7"/>
        <v>0</v>
      </c>
      <c r="K35" s="258"/>
      <c r="L35" s="281" t="s">
        <v>176</v>
      </c>
      <c r="M35" s="274" t="s">
        <v>175</v>
      </c>
      <c r="N35" s="278"/>
      <c r="O35" s="261">
        <v>41390</v>
      </c>
    </row>
    <row r="36" spans="1:15" s="276" customFormat="1" ht="8.25" customHeight="1">
      <c r="A36" s="252"/>
      <c r="B36" s="270"/>
      <c r="C36" s="271"/>
      <c r="D36" s="277"/>
      <c r="E36" s="263"/>
      <c r="F36" s="263"/>
      <c r="G36" s="263"/>
      <c r="H36" s="263"/>
      <c r="I36" s="264"/>
      <c r="J36" s="265"/>
      <c r="K36" s="258"/>
      <c r="L36" s="273"/>
      <c r="M36" s="274"/>
      <c r="N36" s="278"/>
      <c r="O36" s="268"/>
    </row>
    <row r="37" spans="1:15" s="276" customFormat="1" ht="13.5" customHeight="1">
      <c r="A37" s="270" t="s">
        <v>177</v>
      </c>
      <c r="C37" s="271"/>
      <c r="D37" s="277"/>
      <c r="E37" s="263">
        <f>SUM(E38:E40)</f>
        <v>0</v>
      </c>
      <c r="F37" s="263">
        <f>IF(E$8&gt;0,(E37/E$8)*100,0)</f>
        <v>0</v>
      </c>
      <c r="G37" s="263">
        <f>SUM(G38:G40)</f>
        <v>0</v>
      </c>
      <c r="H37" s="263">
        <f>IF(G$8&gt;0,(G37/G$8)*100,0)</f>
        <v>0</v>
      </c>
      <c r="I37" s="264">
        <f>E37-G37</f>
        <v>0</v>
      </c>
      <c r="J37" s="265">
        <f>IF(G37=0,0,((I37/G37)*100))</f>
        <v>0</v>
      </c>
      <c r="K37" s="273" t="s">
        <v>178</v>
      </c>
      <c r="L37" s="273" t="s">
        <v>179</v>
      </c>
      <c r="M37" s="274"/>
      <c r="N37" s="278"/>
      <c r="O37" s="261">
        <v>41400</v>
      </c>
    </row>
    <row r="38" spans="1:15" s="276" customFormat="1" ht="15" customHeight="1">
      <c r="A38" s="252"/>
      <c r="B38" s="390" t="s">
        <v>180</v>
      </c>
      <c r="C38" s="391"/>
      <c r="D38" s="277"/>
      <c r="E38" s="280"/>
      <c r="F38" s="263">
        <f>IF(E$8&gt;0,(E38/E$8)*100,0)</f>
        <v>0</v>
      </c>
      <c r="G38" s="280"/>
      <c r="H38" s="263">
        <f>IF(G$8&gt;0,(G38/G$8)*100,0)</f>
        <v>0</v>
      </c>
      <c r="I38" s="264">
        <f>E38-G38</f>
        <v>0</v>
      </c>
      <c r="J38" s="265">
        <f>IF(G38=0,0,((I38/G38)*100))</f>
        <v>0</v>
      </c>
      <c r="K38" s="258"/>
      <c r="L38" s="281" t="s">
        <v>139</v>
      </c>
      <c r="M38" s="274" t="s">
        <v>180</v>
      </c>
      <c r="N38" s="278"/>
      <c r="O38" s="261">
        <v>41410</v>
      </c>
    </row>
    <row r="39" spans="1:15" s="276" customFormat="1" ht="15" customHeight="1">
      <c r="A39" s="252"/>
      <c r="B39" s="390" t="s">
        <v>181</v>
      </c>
      <c r="C39" s="391"/>
      <c r="D39" s="277"/>
      <c r="E39" s="280"/>
      <c r="F39" s="263">
        <f>IF(E$8&gt;0,(E39/E$8)*100,0)</f>
        <v>0</v>
      </c>
      <c r="G39" s="280"/>
      <c r="H39" s="263">
        <f>IF(G$8&gt;0,(G39/G$8)*100,0)</f>
        <v>0</v>
      </c>
      <c r="I39" s="264">
        <f>E39-G39</f>
        <v>0</v>
      </c>
      <c r="J39" s="265">
        <f>IF(G39=0,0,((I39/G39)*100))</f>
        <v>0</v>
      </c>
      <c r="K39" s="258"/>
      <c r="L39" s="281" t="s">
        <v>141</v>
      </c>
      <c r="M39" s="274" t="s">
        <v>181</v>
      </c>
      <c r="N39" s="278"/>
      <c r="O39" s="261">
        <v>41420</v>
      </c>
    </row>
    <row r="40" spans="1:15" s="276" customFormat="1" ht="15" customHeight="1">
      <c r="A40" s="252"/>
      <c r="B40" s="390" t="s">
        <v>182</v>
      </c>
      <c r="C40" s="391"/>
      <c r="D40" s="277"/>
      <c r="E40" s="280"/>
      <c r="F40" s="263">
        <f>IF(E$8&gt;0,(E40/E$8)*100,0)</f>
        <v>0</v>
      </c>
      <c r="G40" s="280"/>
      <c r="H40" s="263">
        <f>IF(G$8&gt;0,(G40/G$8)*100,0)</f>
        <v>0</v>
      </c>
      <c r="I40" s="264">
        <f>E40-G40</f>
        <v>0</v>
      </c>
      <c r="J40" s="265">
        <f>IF(G40=0,0,((I40/G40)*100))</f>
        <v>0</v>
      </c>
      <c r="K40" s="258"/>
      <c r="L40" s="281" t="s">
        <v>143</v>
      </c>
      <c r="M40" s="274" t="s">
        <v>182</v>
      </c>
      <c r="N40" s="278"/>
      <c r="O40" s="261">
        <v>41430</v>
      </c>
    </row>
    <row r="41" spans="1:15" s="276" customFormat="1" ht="8.25" customHeight="1">
      <c r="A41" s="252"/>
      <c r="B41" s="270"/>
      <c r="C41" s="271"/>
      <c r="D41" s="272"/>
      <c r="E41" s="280"/>
      <c r="F41" s="263"/>
      <c r="G41" s="280"/>
      <c r="H41" s="263"/>
      <c r="I41" s="264"/>
      <c r="J41" s="265"/>
      <c r="K41" s="258"/>
      <c r="L41" s="273"/>
      <c r="M41" s="274"/>
      <c r="N41" s="275"/>
      <c r="O41" s="261"/>
    </row>
    <row r="42" spans="1:15" s="276" customFormat="1" ht="13.5" customHeight="1">
      <c r="A42" s="270" t="s">
        <v>183</v>
      </c>
      <c r="C42" s="271"/>
      <c r="D42" s="272"/>
      <c r="E42" s="263">
        <f>SUM(E43:E43)</f>
        <v>3688828</v>
      </c>
      <c r="F42" s="263">
        <f>IF(E$8&gt;0,(E42/E$8)*100,0)</f>
        <v>0.7102652627653435</v>
      </c>
      <c r="G42" s="263">
        <f>SUM(G43:G43)</f>
        <v>4833693</v>
      </c>
      <c r="H42" s="263">
        <f>IF(G$8&gt;0,(G42/G$8)*100,0)</f>
        <v>0.9634075883206734</v>
      </c>
      <c r="I42" s="264">
        <f>E42-G42</f>
        <v>-1144865</v>
      </c>
      <c r="J42" s="265">
        <f>IF(G42=0,0,((I42/G42)*100))</f>
        <v>-23.685099570866416</v>
      </c>
      <c r="K42" s="273" t="s">
        <v>184</v>
      </c>
      <c r="L42" s="273" t="s">
        <v>185</v>
      </c>
      <c r="M42" s="274"/>
      <c r="N42" s="275"/>
      <c r="O42" s="261">
        <v>41500</v>
      </c>
    </row>
    <row r="43" spans="1:15" s="282" customFormat="1" ht="15" customHeight="1">
      <c r="A43" s="252"/>
      <c r="B43" s="390" t="s">
        <v>186</v>
      </c>
      <c r="C43" s="390"/>
      <c r="D43" s="277"/>
      <c r="E43" s="280">
        <v>3688828</v>
      </c>
      <c r="F43" s="263">
        <f>IF(E$8&gt;0,(E43/E$8)*100,0)</f>
        <v>0.7102652627653435</v>
      </c>
      <c r="G43" s="280">
        <v>4833693</v>
      </c>
      <c r="H43" s="263">
        <f>IF(G$8&gt;0,(G43/G$8)*100,0)</f>
        <v>0.9634075883206734</v>
      </c>
      <c r="I43" s="264">
        <f>E43-G43</f>
        <v>-1144865</v>
      </c>
      <c r="J43" s="265">
        <f>IF(G43=0,0,((I43/G43)*100))</f>
        <v>-23.685099570866416</v>
      </c>
      <c r="K43" s="258"/>
      <c r="L43" s="281" t="s">
        <v>139</v>
      </c>
      <c r="M43" s="274" t="s">
        <v>186</v>
      </c>
      <c r="N43" s="278"/>
      <c r="O43" s="261">
        <v>41510</v>
      </c>
    </row>
    <row r="44" spans="1:15" s="283" customFormat="1" ht="8.25" customHeight="1">
      <c r="A44" s="252"/>
      <c r="B44" s="270"/>
      <c r="C44" s="271"/>
      <c r="D44" s="277"/>
      <c r="E44" s="263"/>
      <c r="F44" s="263"/>
      <c r="G44" s="263"/>
      <c r="H44" s="263"/>
      <c r="I44" s="264"/>
      <c r="J44" s="265"/>
      <c r="K44" s="258"/>
      <c r="L44" s="273"/>
      <c r="M44" s="274"/>
      <c r="N44" s="278"/>
      <c r="O44" s="261"/>
    </row>
    <row r="45" spans="1:15" s="284" customFormat="1" ht="15" customHeight="1">
      <c r="A45" s="270" t="s">
        <v>187</v>
      </c>
      <c r="C45" s="271"/>
      <c r="D45" s="277"/>
      <c r="E45" s="263">
        <f>SUM(E46:E46)</f>
        <v>0</v>
      </c>
      <c r="F45" s="263">
        <f>IF(E$8&gt;0,(E45/E$8)*100,0)</f>
        <v>0</v>
      </c>
      <c r="G45" s="263">
        <f>SUM(G46:G46)</f>
        <v>0</v>
      </c>
      <c r="H45" s="263">
        <f>IF(G$8&gt;0,(G45/G$8)*100,0)</f>
        <v>0</v>
      </c>
      <c r="I45" s="264">
        <f>E45-G45</f>
        <v>0</v>
      </c>
      <c r="J45" s="265">
        <f>IF(G45=0,0,((I45/G45)*100))</f>
        <v>0</v>
      </c>
      <c r="K45" s="273" t="s">
        <v>188</v>
      </c>
      <c r="L45" s="273" t="s">
        <v>189</v>
      </c>
      <c r="M45" s="274"/>
      <c r="N45" s="278"/>
      <c r="O45" s="261">
        <v>41600</v>
      </c>
    </row>
    <row r="46" spans="1:15" s="285" customFormat="1" ht="15" customHeight="1">
      <c r="A46" s="252"/>
      <c r="B46" s="390" t="s">
        <v>190</v>
      </c>
      <c r="C46" s="390"/>
      <c r="D46" s="277"/>
      <c r="E46" s="280"/>
      <c r="F46" s="263">
        <f>IF(E$8&gt;0,(E46/E$8)*100,0)</f>
        <v>0</v>
      </c>
      <c r="G46" s="280"/>
      <c r="H46" s="263">
        <f>IF(G$8&gt;0,(G46/G$8)*100,0)</f>
        <v>0</v>
      </c>
      <c r="I46" s="264">
        <f>E46-G46</f>
        <v>0</v>
      </c>
      <c r="J46" s="265">
        <f>IF(G46=0,0,((I46/G46)*100))</f>
        <v>0</v>
      </c>
      <c r="K46" s="258"/>
      <c r="L46" s="281" t="s">
        <v>139</v>
      </c>
      <c r="M46" s="274" t="s">
        <v>190</v>
      </c>
      <c r="N46" s="278"/>
      <c r="O46" s="261">
        <v>41610</v>
      </c>
    </row>
    <row r="47" spans="1:15" s="288" customFormat="1" ht="8.25" customHeight="1">
      <c r="A47" s="252"/>
      <c r="B47" s="286"/>
      <c r="C47" s="271"/>
      <c r="D47" s="277"/>
      <c r="E47" s="263"/>
      <c r="F47" s="263"/>
      <c r="G47" s="263"/>
      <c r="H47" s="263"/>
      <c r="I47" s="264"/>
      <c r="J47" s="265"/>
      <c r="K47" s="258"/>
      <c r="L47" s="287"/>
      <c r="M47" s="274"/>
      <c r="N47" s="278"/>
      <c r="O47" s="261"/>
    </row>
    <row r="48" spans="1:15" s="289" customFormat="1" ht="13.5" customHeight="1">
      <c r="A48" s="270" t="s">
        <v>191</v>
      </c>
      <c r="C48" s="271"/>
      <c r="D48" s="277"/>
      <c r="E48" s="263">
        <f>SUM(E49:E52)</f>
        <v>2131943</v>
      </c>
      <c r="F48" s="263">
        <f>IF(E$8&gt;0,(E48/E$8)*100,0)</f>
        <v>0.41049489298382436</v>
      </c>
      <c r="G48" s="263">
        <f>SUM(G49:G52)</f>
        <v>2131943</v>
      </c>
      <c r="H48" s="263">
        <f>IF(G$8&gt;0,(G48/G$8)*100,0)</f>
        <v>0.42491942787163794</v>
      </c>
      <c r="I48" s="264">
        <f>E48-G48</f>
        <v>0</v>
      </c>
      <c r="J48" s="265">
        <f>IF(G48=0,0,((I48/G48)*100))</f>
        <v>0</v>
      </c>
      <c r="K48" s="273" t="s">
        <v>192</v>
      </c>
      <c r="L48" s="273" t="s">
        <v>193</v>
      </c>
      <c r="M48" s="274"/>
      <c r="N48" s="278"/>
      <c r="O48" s="268">
        <v>41700</v>
      </c>
    </row>
    <row r="49" spans="1:15" s="289" customFormat="1" ht="15" customHeight="1">
      <c r="A49" s="252"/>
      <c r="B49" s="390" t="s">
        <v>194</v>
      </c>
      <c r="C49" s="390"/>
      <c r="D49" s="272"/>
      <c r="E49" s="280"/>
      <c r="F49" s="263">
        <f>IF(E$8&gt;0,(E49/E$8)*100,0)</f>
        <v>0</v>
      </c>
      <c r="G49" s="280"/>
      <c r="H49" s="263">
        <f>IF(G$8&gt;0,(G49/G$8)*100,0)</f>
        <v>0</v>
      </c>
      <c r="I49" s="264">
        <f>E49-G49</f>
        <v>0</v>
      </c>
      <c r="J49" s="265">
        <f>IF(G49=0,0,((I49/G49)*100))</f>
        <v>0</v>
      </c>
      <c r="K49" s="258"/>
      <c r="L49" s="281" t="s">
        <v>139</v>
      </c>
      <c r="M49" s="271" t="s">
        <v>195</v>
      </c>
      <c r="N49" s="275"/>
      <c r="O49" s="261">
        <v>41710</v>
      </c>
    </row>
    <row r="50" spans="1:15" s="289" customFormat="1" ht="15" customHeight="1">
      <c r="A50" s="252"/>
      <c r="B50" s="390" t="s">
        <v>196</v>
      </c>
      <c r="C50" s="390"/>
      <c r="D50" s="272"/>
      <c r="E50" s="280">
        <v>2131943</v>
      </c>
      <c r="F50" s="263">
        <f>IF(E$8&gt;0,(E50/E$8)*100,0)</f>
        <v>0.41049489298382436</v>
      </c>
      <c r="G50" s="280">
        <v>2131943</v>
      </c>
      <c r="H50" s="263">
        <f>IF(G$8&gt;0,(G50/G$8)*100,0)</f>
        <v>0.42491942787163794</v>
      </c>
      <c r="I50" s="264">
        <f>E50-G50</f>
        <v>0</v>
      </c>
      <c r="J50" s="265">
        <f>IF(G50=0,0,((I50/G50)*100))</f>
        <v>0</v>
      </c>
      <c r="K50" s="258"/>
      <c r="L50" s="281" t="s">
        <v>141</v>
      </c>
      <c r="M50" s="274" t="s">
        <v>196</v>
      </c>
      <c r="N50" s="275"/>
      <c r="O50" s="261">
        <v>41720</v>
      </c>
    </row>
    <row r="51" spans="1:15" s="289" customFormat="1" ht="15" customHeight="1">
      <c r="A51" s="252"/>
      <c r="B51" s="390" t="s">
        <v>197</v>
      </c>
      <c r="C51" s="390"/>
      <c r="D51" s="272"/>
      <c r="E51" s="280"/>
      <c r="F51" s="263">
        <f>IF(E$8&gt;0,(E51/E$8)*100,0)</f>
        <v>0</v>
      </c>
      <c r="G51" s="280"/>
      <c r="H51" s="263">
        <f>IF(G$8&gt;0,(G51/G$8)*100,0)</f>
        <v>0</v>
      </c>
      <c r="I51" s="264">
        <f>E51-G51</f>
        <v>0</v>
      </c>
      <c r="J51" s="265">
        <f>IF(G51=0,0,((I51/G51)*100))</f>
        <v>0</v>
      </c>
      <c r="K51" s="258"/>
      <c r="L51" s="290" t="s">
        <v>143</v>
      </c>
      <c r="M51" s="271" t="s">
        <v>197</v>
      </c>
      <c r="N51" s="275"/>
      <c r="O51" s="261">
        <v>41730</v>
      </c>
    </row>
    <row r="52" spans="1:15" s="289" customFormat="1" ht="27" customHeight="1">
      <c r="A52" s="252"/>
      <c r="B52" s="396" t="s">
        <v>234</v>
      </c>
      <c r="C52" s="390"/>
      <c r="D52" s="272"/>
      <c r="E52" s="280"/>
      <c r="F52" s="263">
        <f>IF(E$8&gt;0,(E52/E$8)*100,0)</f>
        <v>0</v>
      </c>
      <c r="G52" s="280"/>
      <c r="H52" s="263">
        <f>IF(G$8&gt;0,(G52/G$8)*100,0)</f>
        <v>0</v>
      </c>
      <c r="I52" s="264">
        <f>E52-G52</f>
        <v>0</v>
      </c>
      <c r="J52" s="265">
        <f>IF(G52=0,0,((I52/G52)*100))</f>
        <v>0</v>
      </c>
      <c r="K52" s="258"/>
      <c r="L52" s="290" t="s">
        <v>146</v>
      </c>
      <c r="M52" s="271" t="s">
        <v>198</v>
      </c>
      <c r="N52" s="275"/>
      <c r="O52" s="261">
        <v>41740</v>
      </c>
    </row>
    <row r="53" spans="1:15" s="269" customFormat="1" ht="3.75" customHeight="1">
      <c r="A53" s="252"/>
      <c r="B53" s="286"/>
      <c r="C53" s="271"/>
      <c r="D53" s="272"/>
      <c r="E53" s="263"/>
      <c r="F53" s="263"/>
      <c r="G53" s="263"/>
      <c r="H53" s="263"/>
      <c r="I53" s="264"/>
      <c r="J53" s="265"/>
      <c r="K53" s="258"/>
      <c r="L53" s="287"/>
      <c r="M53" s="274"/>
      <c r="N53" s="275"/>
      <c r="O53" s="268"/>
    </row>
    <row r="54" spans="1:15" s="269" customFormat="1" ht="24.75" customHeight="1" thickBot="1">
      <c r="A54" s="392" t="s">
        <v>199</v>
      </c>
      <c r="B54" s="393"/>
      <c r="C54" s="393"/>
      <c r="D54" s="293"/>
      <c r="E54" s="294">
        <f>E8</f>
        <v>519359201.89000005</v>
      </c>
      <c r="F54" s="294">
        <f>IF(E$8&gt;0,(E54/E$8)*100,0)</f>
        <v>100</v>
      </c>
      <c r="G54" s="294">
        <f>G8</f>
        <v>501728765.54</v>
      </c>
      <c r="H54" s="294">
        <f>IF(G$8&gt;0,(G54/G$8)*100,0)</f>
        <v>100</v>
      </c>
      <c r="I54" s="295">
        <f>E54-G54</f>
        <v>17630436.350000024</v>
      </c>
      <c r="J54" s="296">
        <f>IF(G54=0,0,((I54/G54)*100))</f>
        <v>3.5139377211160614</v>
      </c>
      <c r="K54" s="297"/>
      <c r="L54" s="259" t="s">
        <v>200</v>
      </c>
      <c r="M54" s="266"/>
      <c r="N54" s="267"/>
      <c r="O54" s="268">
        <v>42000</v>
      </c>
    </row>
    <row r="55" spans="1:15" s="301" customFormat="1" ht="18" customHeight="1">
      <c r="A55" s="395" t="s">
        <v>235</v>
      </c>
      <c r="B55" s="395"/>
      <c r="C55" s="395"/>
      <c r="D55" s="395"/>
      <c r="E55" s="395"/>
      <c r="F55" s="395"/>
      <c r="G55" s="395"/>
      <c r="H55" s="395"/>
      <c r="I55" s="395"/>
      <c r="J55" s="395"/>
      <c r="K55" s="298"/>
      <c r="L55" s="299"/>
      <c r="M55" s="299"/>
      <c r="N55" s="299"/>
      <c r="O55" s="300"/>
    </row>
    <row r="56" spans="1:15" s="206" customFormat="1" ht="12" customHeight="1">
      <c r="A56" s="302" t="s">
        <v>66</v>
      </c>
      <c r="D56" s="207"/>
      <c r="E56" s="208"/>
      <c r="F56" s="208"/>
      <c r="G56" s="208"/>
      <c r="H56" s="208"/>
      <c r="I56" s="209"/>
      <c r="J56" s="210"/>
      <c r="K56" s="211" t="s">
        <v>66</v>
      </c>
      <c r="L56" s="212"/>
      <c r="M56" s="212"/>
      <c r="N56" s="213"/>
      <c r="O56" s="303"/>
    </row>
    <row r="57" spans="1:15" s="217" customFormat="1" ht="36" customHeight="1">
      <c r="A57" s="304" t="s">
        <v>236</v>
      </c>
      <c r="B57" s="226"/>
      <c r="C57" s="305"/>
      <c r="D57" s="228"/>
      <c r="E57" s="306"/>
      <c r="F57" s="306"/>
      <c r="G57" s="306"/>
      <c r="H57" s="306"/>
      <c r="I57" s="307"/>
      <c r="J57" s="215"/>
      <c r="K57" s="308"/>
      <c r="L57" s="309"/>
      <c r="M57" s="310"/>
      <c r="N57" s="311"/>
      <c r="O57" s="312"/>
    </row>
    <row r="58" spans="1:15" s="218" customFormat="1" ht="18" customHeight="1">
      <c r="A58" s="313" t="s">
        <v>230</v>
      </c>
      <c r="C58" s="219"/>
      <c r="D58" s="220"/>
      <c r="E58" s="221"/>
      <c r="F58" s="221"/>
      <c r="G58" s="221"/>
      <c r="H58" s="221"/>
      <c r="I58" s="222"/>
      <c r="J58" s="224"/>
      <c r="K58" s="314"/>
      <c r="L58" s="315"/>
      <c r="M58" s="316"/>
      <c r="N58" s="317"/>
      <c r="O58" s="318"/>
    </row>
    <row r="59" spans="1:15" s="227" customFormat="1" ht="18.75" customHeight="1" thickBot="1">
      <c r="A59" s="319" t="s">
        <v>237</v>
      </c>
      <c r="B59" s="226"/>
      <c r="D59" s="228"/>
      <c r="E59" s="229"/>
      <c r="F59" s="229"/>
      <c r="G59" s="229"/>
      <c r="H59" s="229"/>
      <c r="I59" s="230"/>
      <c r="J59" s="320" t="s">
        <v>1</v>
      </c>
      <c r="K59" s="321"/>
      <c r="L59" s="309"/>
      <c r="M59" s="322"/>
      <c r="N59" s="311"/>
      <c r="O59" s="323"/>
    </row>
    <row r="60" spans="1:15" s="243" customFormat="1" ht="28.5" customHeight="1">
      <c r="A60" s="388" t="s">
        <v>238</v>
      </c>
      <c r="B60" s="388"/>
      <c r="C60" s="388"/>
      <c r="D60" s="324"/>
      <c r="E60" s="235" t="s">
        <v>127</v>
      </c>
      <c r="F60" s="236"/>
      <c r="G60" s="235" t="s">
        <v>128</v>
      </c>
      <c r="H60" s="236"/>
      <c r="I60" s="237" t="s">
        <v>129</v>
      </c>
      <c r="J60" s="238"/>
      <c r="K60" s="239"/>
      <c r="L60" s="240"/>
      <c r="M60" s="240"/>
      <c r="N60" s="241"/>
      <c r="O60" s="242"/>
    </row>
    <row r="61" spans="1:15" s="243" customFormat="1" ht="28.5" customHeight="1">
      <c r="A61" s="389"/>
      <c r="B61" s="389"/>
      <c r="C61" s="389"/>
      <c r="D61" s="244"/>
      <c r="E61" s="245" t="s">
        <v>130</v>
      </c>
      <c r="F61" s="246" t="s">
        <v>3</v>
      </c>
      <c r="G61" s="245" t="s">
        <v>130</v>
      </c>
      <c r="H61" s="246" t="s">
        <v>3</v>
      </c>
      <c r="I61" s="245" t="s">
        <v>130</v>
      </c>
      <c r="J61" s="247" t="s">
        <v>3</v>
      </c>
      <c r="K61" s="248"/>
      <c r="L61" s="249" t="s">
        <v>131</v>
      </c>
      <c r="M61" s="249"/>
      <c r="N61" s="250"/>
      <c r="O61" s="325"/>
    </row>
    <row r="62" spans="1:15" s="243" customFormat="1" ht="6.75" customHeight="1">
      <c r="A62" s="252"/>
      <c r="B62" s="253"/>
      <c r="C62" s="253"/>
      <c r="D62" s="254"/>
      <c r="E62" s="255"/>
      <c r="F62" s="256"/>
      <c r="G62" s="255"/>
      <c r="H62" s="256"/>
      <c r="I62" s="255"/>
      <c r="J62" s="257"/>
      <c r="K62" s="258"/>
      <c r="L62" s="259"/>
      <c r="M62" s="259"/>
      <c r="N62" s="260"/>
      <c r="O62" s="261"/>
    </row>
    <row r="63" spans="1:15" s="269" customFormat="1" ht="15" customHeight="1">
      <c r="A63" s="252"/>
      <c r="B63" s="253" t="s">
        <v>201</v>
      </c>
      <c r="C63" s="326"/>
      <c r="D63" s="327"/>
      <c r="E63" s="263">
        <f>E65+E70+E73</f>
        <v>50842134.2</v>
      </c>
      <c r="F63" s="263">
        <f>IF(E$96&gt;0,(E63/E$96)*100,0)</f>
        <v>9.789397013662297</v>
      </c>
      <c r="G63" s="263">
        <f>G65+G70+G73</f>
        <v>39000697</v>
      </c>
      <c r="H63" s="263">
        <f>IF(G$96&gt;0,(G63/G$96)*100,0)</f>
        <v>7.773263101234465</v>
      </c>
      <c r="I63" s="264">
        <f>E63-G63</f>
        <v>11841437.200000003</v>
      </c>
      <c r="J63" s="265">
        <f>IF(G63=0,0,((I63/G63)*100))</f>
        <v>30.36211686165507</v>
      </c>
      <c r="K63" s="258"/>
      <c r="L63" s="259" t="s">
        <v>202</v>
      </c>
      <c r="M63" s="266"/>
      <c r="N63" s="267"/>
      <c r="O63" s="268">
        <v>43000</v>
      </c>
    </row>
    <row r="64" spans="1:15" s="269" customFormat="1" ht="7.5" customHeight="1">
      <c r="A64" s="252"/>
      <c r="B64" s="270"/>
      <c r="C64" s="271"/>
      <c r="D64" s="328"/>
      <c r="E64" s="263"/>
      <c r="F64" s="263"/>
      <c r="G64" s="263"/>
      <c r="H64" s="263"/>
      <c r="I64" s="264"/>
      <c r="J64" s="265"/>
      <c r="K64" s="258"/>
      <c r="L64" s="273"/>
      <c r="M64" s="274"/>
      <c r="N64" s="275"/>
      <c r="O64" s="268"/>
    </row>
    <row r="65" spans="1:15" s="269" customFormat="1" ht="19.5" customHeight="1">
      <c r="A65" s="270" t="s">
        <v>203</v>
      </c>
      <c r="B65" s="288"/>
      <c r="C65" s="329"/>
      <c r="D65" s="330"/>
      <c r="E65" s="263">
        <f>SUM(E66:E68)</f>
        <v>4399966</v>
      </c>
      <c r="F65" s="263">
        <f>IF(E$96&gt;0,(E65/E$96)*100,0)</f>
        <v>0.8471913049750701</v>
      </c>
      <c r="G65" s="263">
        <f>SUM(G66:G68)</f>
        <v>8590396</v>
      </c>
      <c r="H65" s="263">
        <f>IF(G$96&gt;0,(G65/G$96)*100,0)</f>
        <v>1.7121593558133623</v>
      </c>
      <c r="I65" s="264">
        <f>E65-G65</f>
        <v>-4190430</v>
      </c>
      <c r="J65" s="265">
        <f>IF(G65=0,0,((I65/G65)*100))</f>
        <v>-48.780405466756136</v>
      </c>
      <c r="K65" s="273" t="s">
        <v>136</v>
      </c>
      <c r="L65" s="273" t="s">
        <v>204</v>
      </c>
      <c r="M65" s="331"/>
      <c r="N65" s="332"/>
      <c r="O65" s="268">
        <v>43100</v>
      </c>
    </row>
    <row r="66" spans="1:15" s="269" customFormat="1" ht="25.5" customHeight="1">
      <c r="A66" s="252"/>
      <c r="B66" s="390" t="s">
        <v>205</v>
      </c>
      <c r="C66" s="390"/>
      <c r="D66" s="330"/>
      <c r="E66" s="280"/>
      <c r="F66" s="263">
        <f>IF(E$96&gt;0,(E66/E$96)*100,0)</f>
        <v>0</v>
      </c>
      <c r="G66" s="280"/>
      <c r="H66" s="263">
        <f>IF(G$96&gt;0,(G66/G$96)*100,0)</f>
        <v>0</v>
      </c>
      <c r="I66" s="264">
        <f>E66-G66</f>
        <v>0</v>
      </c>
      <c r="J66" s="265">
        <f>IF(G66=0,0,((I66/G66)*100))</f>
        <v>0</v>
      </c>
      <c r="K66" s="258"/>
      <c r="L66" s="281" t="s">
        <v>139</v>
      </c>
      <c r="M66" s="329" t="s">
        <v>205</v>
      </c>
      <c r="N66" s="332"/>
      <c r="O66" s="268">
        <v>43110</v>
      </c>
    </row>
    <row r="67" spans="1:15" s="269" customFormat="1" ht="25.5" customHeight="1">
      <c r="A67" s="252"/>
      <c r="B67" s="390" t="s">
        <v>206</v>
      </c>
      <c r="C67" s="390"/>
      <c r="D67" s="330"/>
      <c r="E67" s="280">
        <v>3589591</v>
      </c>
      <c r="F67" s="263">
        <f>IF(E$96&gt;0,(E67/E$96)*100,0)</f>
        <v>0.6911576779495039</v>
      </c>
      <c r="G67" s="280">
        <v>3685055</v>
      </c>
      <c r="H67" s="263">
        <f>IF(G$96&gt;0,(G67/G$96)*100,0)</f>
        <v>0.7344715418167929</v>
      </c>
      <c r="I67" s="264">
        <f>E67-G67</f>
        <v>-95464</v>
      </c>
      <c r="J67" s="265">
        <f>IF(G67=0,0,((I67/G67)*100))</f>
        <v>-2.590571918193894</v>
      </c>
      <c r="K67" s="258"/>
      <c r="L67" s="281" t="s">
        <v>141</v>
      </c>
      <c r="M67" s="331" t="s">
        <v>206</v>
      </c>
      <c r="N67" s="332"/>
      <c r="O67" s="268">
        <v>43120</v>
      </c>
    </row>
    <row r="68" spans="1:15" s="269" customFormat="1" ht="25.5" customHeight="1">
      <c r="A68" s="252"/>
      <c r="B68" s="390" t="s">
        <v>207</v>
      </c>
      <c r="C68" s="390"/>
      <c r="D68" s="330"/>
      <c r="E68" s="280">
        <v>810375</v>
      </c>
      <c r="F68" s="263">
        <f>IF(E$96&gt;0,(E68/E$96)*100,0)</f>
        <v>0.1560336270255662</v>
      </c>
      <c r="G68" s="280">
        <v>4905341</v>
      </c>
      <c r="H68" s="263">
        <f>IF(G$96&gt;0,(G68/G$96)*100,0)</f>
        <v>0.9776878139965697</v>
      </c>
      <c r="I68" s="264">
        <f>E68-G68</f>
        <v>-4094966</v>
      </c>
      <c r="J68" s="265">
        <f>IF(G68=0,0,((I68/G68)*100))</f>
        <v>-83.47974177534243</v>
      </c>
      <c r="K68" s="258"/>
      <c r="L68" s="281" t="s">
        <v>143</v>
      </c>
      <c r="M68" s="274" t="s">
        <v>207</v>
      </c>
      <c r="N68" s="332"/>
      <c r="O68" s="268">
        <v>43130</v>
      </c>
    </row>
    <row r="69" spans="1:15" s="269" customFormat="1" ht="12" customHeight="1">
      <c r="A69" s="252"/>
      <c r="B69" s="270"/>
      <c r="C69" s="271"/>
      <c r="D69" s="328"/>
      <c r="E69" s="263"/>
      <c r="F69" s="263"/>
      <c r="G69" s="263"/>
      <c r="H69" s="263"/>
      <c r="I69" s="264"/>
      <c r="J69" s="265"/>
      <c r="K69" s="258"/>
      <c r="L69" s="273"/>
      <c r="M69" s="274"/>
      <c r="N69" s="275"/>
      <c r="O69" s="268"/>
    </row>
    <row r="70" spans="1:15" s="269" customFormat="1" ht="19.5" customHeight="1">
      <c r="A70" s="270" t="s">
        <v>208</v>
      </c>
      <c r="B70" s="288"/>
      <c r="C70" s="329"/>
      <c r="D70" s="330"/>
      <c r="E70" s="263">
        <f>SUM(E71)</f>
        <v>0</v>
      </c>
      <c r="F70" s="263">
        <f>IF(E$96&gt;0,(E70/E$96)*100,0)</f>
        <v>0</v>
      </c>
      <c r="G70" s="263">
        <f>SUM(G71)</f>
        <v>0</v>
      </c>
      <c r="H70" s="263">
        <f>IF(G$96&gt;0,(G70/G$96)*100,0)</f>
        <v>0</v>
      </c>
      <c r="I70" s="264">
        <f>E70-G70</f>
        <v>0</v>
      </c>
      <c r="J70" s="265">
        <f>IF(G70=0,0,((I70/G70)*100))</f>
        <v>0</v>
      </c>
      <c r="K70" s="273" t="s">
        <v>153</v>
      </c>
      <c r="L70" s="273" t="s">
        <v>209</v>
      </c>
      <c r="M70" s="331"/>
      <c r="N70" s="332"/>
      <c r="O70" s="268">
        <v>43200</v>
      </c>
    </row>
    <row r="71" spans="1:15" s="269" customFormat="1" ht="25.5" customHeight="1">
      <c r="A71" s="252"/>
      <c r="B71" s="390" t="s">
        <v>210</v>
      </c>
      <c r="C71" s="390"/>
      <c r="D71" s="330"/>
      <c r="E71" s="280"/>
      <c r="F71" s="263">
        <f>IF(E$96&gt;0,(E71/E$96)*100,0)</f>
        <v>0</v>
      </c>
      <c r="G71" s="280"/>
      <c r="H71" s="263">
        <f>IF(G$96&gt;0,(G71/G$96)*100,0)</f>
        <v>0</v>
      </c>
      <c r="I71" s="264">
        <f>E71-G71</f>
        <v>0</v>
      </c>
      <c r="J71" s="265">
        <f>IF(G71=0,0,((I71/G71)*100))</f>
        <v>0</v>
      </c>
      <c r="K71" s="258"/>
      <c r="L71" s="281" t="s">
        <v>139</v>
      </c>
      <c r="M71" s="331" t="s">
        <v>210</v>
      </c>
      <c r="N71" s="332"/>
      <c r="O71" s="268">
        <v>43210</v>
      </c>
    </row>
    <row r="72" spans="1:15" s="269" customFormat="1" ht="12" customHeight="1">
      <c r="A72" s="252"/>
      <c r="B72" s="270"/>
      <c r="C72" s="271"/>
      <c r="D72" s="328"/>
      <c r="E72" s="263"/>
      <c r="F72" s="263"/>
      <c r="G72" s="263"/>
      <c r="H72" s="263"/>
      <c r="I72" s="264"/>
      <c r="J72" s="265"/>
      <c r="K72" s="258"/>
      <c r="L72" s="273"/>
      <c r="M72" s="274"/>
      <c r="N72" s="275"/>
      <c r="O72" s="268"/>
    </row>
    <row r="73" spans="1:15" s="269" customFormat="1" ht="19.5" customHeight="1">
      <c r="A73" s="270" t="s">
        <v>211</v>
      </c>
      <c r="B73" s="288"/>
      <c r="C73" s="329"/>
      <c r="D73" s="330"/>
      <c r="E73" s="263">
        <f>SUM(E74)</f>
        <v>46442168.2</v>
      </c>
      <c r="F73" s="263">
        <f>IF(E$96&gt;0,(E73/E$96)*100,0)</f>
        <v>8.942205708687228</v>
      </c>
      <c r="G73" s="263">
        <f>SUM(G74)</f>
        <v>30410301</v>
      </c>
      <c r="H73" s="263">
        <f>IF(G$96&gt;0,(G73/G$96)*100,0)</f>
        <v>6.061103745421102</v>
      </c>
      <c r="I73" s="264">
        <f>E73-G73</f>
        <v>16031867.200000003</v>
      </c>
      <c r="J73" s="265">
        <f>IF(G73=0,0,((I73/G73)*100))</f>
        <v>52.718541654684714</v>
      </c>
      <c r="K73" s="273" t="s">
        <v>162</v>
      </c>
      <c r="L73" s="273" t="s">
        <v>212</v>
      </c>
      <c r="M73" s="331"/>
      <c r="N73" s="332"/>
      <c r="O73" s="268">
        <v>43300</v>
      </c>
    </row>
    <row r="74" spans="1:15" s="269" customFormat="1" ht="25.5" customHeight="1">
      <c r="A74" s="252"/>
      <c r="B74" s="390" t="s">
        <v>213</v>
      </c>
      <c r="C74" s="390"/>
      <c r="D74" s="330"/>
      <c r="E74" s="280">
        <v>46442168.2</v>
      </c>
      <c r="F74" s="263">
        <f>IF(E$96&gt;0,(E74/E$96)*100,0)</f>
        <v>8.942205708687228</v>
      </c>
      <c r="G74" s="280">
        <v>30410301</v>
      </c>
      <c r="H74" s="263">
        <f>IF(G$96&gt;0,(G74/G$96)*100,0)</f>
        <v>6.061103745421102</v>
      </c>
      <c r="I74" s="264">
        <f>E74-G74</f>
        <v>16031867.200000003</v>
      </c>
      <c r="J74" s="265">
        <f>IF(G74=0,0,((I74/G74)*100))</f>
        <v>52.718541654684714</v>
      </c>
      <c r="K74" s="258"/>
      <c r="L74" s="281" t="s">
        <v>139</v>
      </c>
      <c r="M74" s="331" t="s">
        <v>213</v>
      </c>
      <c r="N74" s="332"/>
      <c r="O74" s="268">
        <v>43310</v>
      </c>
    </row>
    <row r="75" spans="1:15" s="269" customFormat="1" ht="12" customHeight="1">
      <c r="A75" s="252"/>
      <c r="B75" s="270"/>
      <c r="C75" s="271"/>
      <c r="D75" s="328"/>
      <c r="E75" s="263"/>
      <c r="F75" s="263"/>
      <c r="G75" s="263"/>
      <c r="H75" s="263"/>
      <c r="I75" s="264"/>
      <c r="J75" s="265"/>
      <c r="K75" s="258"/>
      <c r="L75" s="273"/>
      <c r="M75" s="274"/>
      <c r="N75" s="275"/>
      <c r="O75" s="268"/>
    </row>
    <row r="76" spans="1:15" s="269" customFormat="1" ht="19.5" customHeight="1">
      <c r="A76" s="252"/>
      <c r="B76" s="253" t="s">
        <v>214</v>
      </c>
      <c r="C76" s="333"/>
      <c r="D76" s="334"/>
      <c r="E76" s="263">
        <f>SUM(E78,E81,E85,E89)</f>
        <v>468517067.69</v>
      </c>
      <c r="F76" s="263">
        <f>IF(E$96&gt;0,(E76/E$96)*100,0)</f>
        <v>90.2106029863377</v>
      </c>
      <c r="G76" s="263">
        <f>SUM(G78,G81,G85,G89)</f>
        <v>462728068.54</v>
      </c>
      <c r="H76" s="263">
        <f>IF(G$96&gt;0,(G76/G$96)*100,0)</f>
        <v>92.22673689876554</v>
      </c>
      <c r="I76" s="264">
        <f>E76-G76</f>
        <v>5788999.149999976</v>
      </c>
      <c r="J76" s="265">
        <f>IF(G76=0,0,((I76/G76)*100))</f>
        <v>1.2510585684299271</v>
      </c>
      <c r="K76" s="258"/>
      <c r="L76" s="259" t="s">
        <v>215</v>
      </c>
      <c r="M76" s="335"/>
      <c r="N76" s="336"/>
      <c r="O76" s="268">
        <v>44000</v>
      </c>
    </row>
    <row r="77" spans="1:15" s="269" customFormat="1" ht="7.5" customHeight="1">
      <c r="A77" s="252"/>
      <c r="B77" s="270"/>
      <c r="C77" s="271"/>
      <c r="D77" s="328"/>
      <c r="E77" s="263"/>
      <c r="F77" s="263"/>
      <c r="G77" s="263"/>
      <c r="H77" s="263"/>
      <c r="I77" s="264"/>
      <c r="J77" s="265"/>
      <c r="K77" s="258"/>
      <c r="L77" s="273"/>
      <c r="M77" s="274"/>
      <c r="N77" s="275"/>
      <c r="O77" s="268"/>
    </row>
    <row r="78" spans="1:15" s="269" customFormat="1" ht="19.5" customHeight="1">
      <c r="A78" s="270" t="s">
        <v>216</v>
      </c>
      <c r="B78" s="288"/>
      <c r="C78" s="271"/>
      <c r="D78" s="334"/>
      <c r="E78" s="263">
        <f>SUM(E79)</f>
        <v>208000000</v>
      </c>
      <c r="F78" s="263">
        <f>IF(E$96&gt;0,(E78/E$96)*100,0)</f>
        <v>40.04935298018544</v>
      </c>
      <c r="G78" s="263">
        <f>SUM(G79)</f>
        <v>208000000</v>
      </c>
      <c r="H78" s="263">
        <f>IF(G$96&gt;0,(G78/G$96)*100,0)</f>
        <v>41.45666230161908</v>
      </c>
      <c r="I78" s="264">
        <f>E78-G78</f>
        <v>0</v>
      </c>
      <c r="J78" s="265">
        <f>IF(G78=0,0,((I78/G78)*100))</f>
        <v>0</v>
      </c>
      <c r="K78" s="273" t="s">
        <v>136</v>
      </c>
      <c r="L78" s="273" t="s">
        <v>217</v>
      </c>
      <c r="M78" s="274"/>
      <c r="N78" s="336"/>
      <c r="O78" s="268">
        <v>44100</v>
      </c>
    </row>
    <row r="79" spans="1:15" s="269" customFormat="1" ht="25.5" customHeight="1">
      <c r="A79" s="252"/>
      <c r="B79" s="390" t="s">
        <v>218</v>
      </c>
      <c r="C79" s="390"/>
      <c r="D79" s="334"/>
      <c r="E79" s="280">
        <v>208000000</v>
      </c>
      <c r="F79" s="263">
        <f>IF(E$96&gt;0,(E79/E$96)*100,0)</f>
        <v>40.04935298018544</v>
      </c>
      <c r="G79" s="280">
        <v>208000000</v>
      </c>
      <c r="H79" s="263">
        <f>IF(G$96&gt;0,(G79/G$96)*100,0)</f>
        <v>41.45666230161908</v>
      </c>
      <c r="I79" s="264">
        <f>E79-G79</f>
        <v>0</v>
      </c>
      <c r="J79" s="265">
        <f>IF(G79=0,0,((I79/G79)*100))</f>
        <v>0</v>
      </c>
      <c r="K79" s="258"/>
      <c r="L79" s="281" t="s">
        <v>139</v>
      </c>
      <c r="M79" s="274" t="s">
        <v>218</v>
      </c>
      <c r="N79" s="336"/>
      <c r="O79" s="268">
        <v>44110</v>
      </c>
    </row>
    <row r="80" spans="1:15" s="269" customFormat="1" ht="12" customHeight="1">
      <c r="A80" s="252"/>
      <c r="B80" s="270"/>
      <c r="C80" s="271"/>
      <c r="D80" s="328"/>
      <c r="E80" s="263"/>
      <c r="F80" s="263"/>
      <c r="G80" s="263"/>
      <c r="H80" s="263"/>
      <c r="I80" s="264"/>
      <c r="J80" s="265"/>
      <c r="K80" s="258"/>
      <c r="L80" s="273"/>
      <c r="M80" s="274"/>
      <c r="N80" s="275"/>
      <c r="O80" s="268"/>
    </row>
    <row r="81" spans="1:15" s="269" customFormat="1" ht="19.5" customHeight="1">
      <c r="A81" s="270" t="s">
        <v>219</v>
      </c>
      <c r="B81" s="288"/>
      <c r="C81" s="329"/>
      <c r="D81" s="330"/>
      <c r="E81" s="263">
        <f>SUM(E82:E83)</f>
        <v>260517067.69</v>
      </c>
      <c r="F81" s="263">
        <f>IF(E$96&gt;0,(E81/E$96)*100,0)</f>
        <v>50.16125000615227</v>
      </c>
      <c r="G81" s="263">
        <f>SUM(G82:G83)</f>
        <v>247092068.54000002</v>
      </c>
      <c r="H81" s="263">
        <f>IF(G$96&gt;0,(G81/G$96)*100,0)</f>
        <v>49.24813674457355</v>
      </c>
      <c r="I81" s="264">
        <f>E81-G81</f>
        <v>13424999.149999976</v>
      </c>
      <c r="J81" s="265">
        <f>IF(G81=0,0,((I81/G81)*100))</f>
        <v>5.4331971193266755</v>
      </c>
      <c r="K81" s="273" t="s">
        <v>153</v>
      </c>
      <c r="L81" s="273" t="s">
        <v>220</v>
      </c>
      <c r="M81" s="331"/>
      <c r="N81" s="332"/>
      <c r="O81" s="268">
        <v>44200</v>
      </c>
    </row>
    <row r="82" spans="1:15" s="269" customFormat="1" ht="25.5" customHeight="1">
      <c r="A82" s="252"/>
      <c r="B82" s="390" t="s">
        <v>221</v>
      </c>
      <c r="C82" s="390"/>
      <c r="D82" s="330"/>
      <c r="E82" s="280">
        <v>66822907.17</v>
      </c>
      <c r="F82" s="263">
        <f>IF(E$96&gt;0,(E82/E$96)*100,0)</f>
        <v>12.866414405834107</v>
      </c>
      <c r="G82" s="280">
        <v>66822907.17</v>
      </c>
      <c r="H82" s="263">
        <f>IF(G$96&gt;0,(G82/G$96)*100,0)</f>
        <v>13.318532194995822</v>
      </c>
      <c r="I82" s="264">
        <f>E82-G82</f>
        <v>0</v>
      </c>
      <c r="J82" s="265">
        <f>IF(G82=0,0,((I82/G82)*100))</f>
        <v>0</v>
      </c>
      <c r="K82" s="258"/>
      <c r="L82" s="281" t="s">
        <v>139</v>
      </c>
      <c r="M82" s="274" t="s">
        <v>221</v>
      </c>
      <c r="N82" s="332"/>
      <c r="O82" s="268">
        <v>44210</v>
      </c>
    </row>
    <row r="83" spans="1:15" s="269" customFormat="1" ht="25.5" customHeight="1">
      <c r="A83" s="252"/>
      <c r="B83" s="390" t="s">
        <v>222</v>
      </c>
      <c r="C83" s="390"/>
      <c r="D83" s="330"/>
      <c r="E83" s="280">
        <v>193694160.52</v>
      </c>
      <c r="F83" s="263">
        <f>IF(E$96&gt;0,(E83/E$96)*100,0)</f>
        <v>37.294835600318166</v>
      </c>
      <c r="G83" s="280">
        <v>180269161.37</v>
      </c>
      <c r="H83" s="263">
        <f>IF(G$96&gt;0,(G83/G$96)*100,0)</f>
        <v>35.929604549577725</v>
      </c>
      <c r="I83" s="264">
        <f>E83-G83</f>
        <v>13424999.150000006</v>
      </c>
      <c r="J83" s="265">
        <f>IF(G83=0,0,((I83/G83)*100))</f>
        <v>7.44719676287026</v>
      </c>
      <c r="K83" s="258"/>
      <c r="L83" s="281" t="s">
        <v>141</v>
      </c>
      <c r="M83" s="274" t="s">
        <v>222</v>
      </c>
      <c r="N83" s="332"/>
      <c r="O83" s="268">
        <v>44220</v>
      </c>
    </row>
    <row r="84" spans="1:15" s="269" customFormat="1" ht="12" customHeight="1">
      <c r="A84" s="252"/>
      <c r="B84" s="270"/>
      <c r="C84" s="271"/>
      <c r="D84" s="328"/>
      <c r="E84" s="263"/>
      <c r="F84" s="263"/>
      <c r="G84" s="263"/>
      <c r="H84" s="263"/>
      <c r="I84" s="264"/>
      <c r="J84" s="265"/>
      <c r="K84" s="258"/>
      <c r="L84" s="273"/>
      <c r="M84" s="274"/>
      <c r="N84" s="275"/>
      <c r="O84" s="268"/>
    </row>
    <row r="85" spans="1:15" s="269" customFormat="1" ht="19.5" customHeight="1">
      <c r="A85" s="270" t="s">
        <v>223</v>
      </c>
      <c r="B85" s="288"/>
      <c r="C85" s="329"/>
      <c r="D85" s="330"/>
      <c r="E85" s="263">
        <f>E86-E87</f>
        <v>0</v>
      </c>
      <c r="F85" s="263">
        <f>IF(E$96&gt;0,(E85/E$96)*100,0)</f>
        <v>0</v>
      </c>
      <c r="G85" s="263">
        <f>G86-G87</f>
        <v>7636000</v>
      </c>
      <c r="H85" s="263">
        <f>IF(G$96&gt;0,(G85/G$96)*100,0)</f>
        <v>1.5219378525729006</v>
      </c>
      <c r="I85" s="264">
        <f>E85-G85</f>
        <v>-7636000</v>
      </c>
      <c r="J85" s="265">
        <f>IF(G85=0,0,((I85/G85)*100))</f>
        <v>-100</v>
      </c>
      <c r="K85" s="273" t="s">
        <v>162</v>
      </c>
      <c r="L85" s="273" t="s">
        <v>239</v>
      </c>
      <c r="M85" s="331"/>
      <c r="N85" s="332"/>
      <c r="O85" s="268">
        <v>44300</v>
      </c>
    </row>
    <row r="86" spans="1:15" s="269" customFormat="1" ht="25.5" customHeight="1">
      <c r="A86" s="270"/>
      <c r="B86" s="390" t="s">
        <v>224</v>
      </c>
      <c r="C86" s="390"/>
      <c r="D86" s="330"/>
      <c r="E86" s="280"/>
      <c r="F86" s="263">
        <f>IF(E$96&gt;0,(E86/E$96)*100,0)</f>
        <v>0</v>
      </c>
      <c r="G86" s="280">
        <v>7636000</v>
      </c>
      <c r="H86" s="263">
        <f>IF(G$96&gt;0,(G86/G$96)*100,0)</f>
        <v>1.5219378525729006</v>
      </c>
      <c r="I86" s="264">
        <f>E86-G86</f>
        <v>-7636000</v>
      </c>
      <c r="J86" s="265">
        <f>IF(G86=0,0,((I86/G86)*100))</f>
        <v>-100</v>
      </c>
      <c r="K86" s="273"/>
      <c r="L86" s="281" t="s">
        <v>139</v>
      </c>
      <c r="M86" s="274" t="s">
        <v>224</v>
      </c>
      <c r="N86" s="332"/>
      <c r="O86" s="268">
        <v>44310</v>
      </c>
    </row>
    <row r="87" spans="1:15" s="269" customFormat="1" ht="25.5" customHeight="1">
      <c r="A87" s="270"/>
      <c r="B87" s="390" t="s">
        <v>225</v>
      </c>
      <c r="C87" s="390"/>
      <c r="D87" s="330"/>
      <c r="E87" s="280"/>
      <c r="F87" s="263">
        <f>IF(E$96&gt;0,(E87/E$96)*100,0)</f>
        <v>0</v>
      </c>
      <c r="G87" s="280"/>
      <c r="H87" s="263">
        <f>IF(G$96&gt;0,(G87/G$96)*100,0)</f>
        <v>0</v>
      </c>
      <c r="I87" s="264">
        <f>E87-G87</f>
        <v>0</v>
      </c>
      <c r="J87" s="265">
        <f>IF(G87=0,0,((I87/G87)*100))</f>
        <v>0</v>
      </c>
      <c r="K87" s="273"/>
      <c r="L87" s="281" t="s">
        <v>141</v>
      </c>
      <c r="M87" s="274" t="s">
        <v>225</v>
      </c>
      <c r="N87" s="332"/>
      <c r="O87" s="268">
        <v>44320</v>
      </c>
    </row>
    <row r="88" spans="1:15" s="269" customFormat="1" ht="12" customHeight="1">
      <c r="A88" s="252"/>
      <c r="B88" s="270"/>
      <c r="C88" s="271"/>
      <c r="D88" s="328"/>
      <c r="E88" s="263"/>
      <c r="F88" s="263"/>
      <c r="G88" s="263"/>
      <c r="H88" s="263"/>
      <c r="I88" s="264"/>
      <c r="J88" s="265"/>
      <c r="K88" s="258"/>
      <c r="L88" s="273"/>
      <c r="M88" s="274"/>
      <c r="N88" s="275"/>
      <c r="O88" s="268"/>
    </row>
    <row r="89" spans="1:15" s="269" customFormat="1" ht="13.5" customHeight="1">
      <c r="A89" s="270" t="s">
        <v>226</v>
      </c>
      <c r="B89" s="337"/>
      <c r="C89" s="329"/>
      <c r="D89" s="330"/>
      <c r="E89" s="263">
        <f>SUM(E91:E92)</f>
        <v>0</v>
      </c>
      <c r="F89" s="263">
        <f>IF(E$96&gt;0,(E89/E$96)*100,0)</f>
        <v>0</v>
      </c>
      <c r="G89" s="263">
        <f>SUM(G91:G92)</f>
        <v>0</v>
      </c>
      <c r="H89" s="263">
        <f>IF(G$96&gt;0,(G89/G$96)*100,0)</f>
        <v>0</v>
      </c>
      <c r="I89" s="264">
        <f>E89-G89</f>
        <v>0</v>
      </c>
      <c r="J89" s="265">
        <f>IF(G89=0,0,((I89/G89)*100))</f>
        <v>0</v>
      </c>
      <c r="K89" s="273"/>
      <c r="L89" s="273"/>
      <c r="M89" s="331"/>
      <c r="N89" s="332"/>
      <c r="O89" s="268"/>
    </row>
    <row r="90" spans="1:15" s="269" customFormat="1" ht="7.5" customHeight="1">
      <c r="A90" s="252"/>
      <c r="B90" s="270"/>
      <c r="C90" s="271"/>
      <c r="D90" s="328"/>
      <c r="E90" s="263"/>
      <c r="F90" s="263"/>
      <c r="G90" s="263"/>
      <c r="H90" s="263"/>
      <c r="I90" s="264"/>
      <c r="J90" s="265"/>
      <c r="K90" s="258"/>
      <c r="L90" s="273"/>
      <c r="M90" s="274"/>
      <c r="N90" s="275"/>
      <c r="O90" s="268"/>
    </row>
    <row r="91" spans="1:15" s="269" customFormat="1" ht="25.5" customHeight="1">
      <c r="A91" s="270"/>
      <c r="B91" s="390" t="s">
        <v>227</v>
      </c>
      <c r="C91" s="390"/>
      <c r="D91" s="330"/>
      <c r="E91" s="280"/>
      <c r="F91" s="263">
        <f>IF(E$96&gt;0,(E91/E$96)*100,0)</f>
        <v>0</v>
      </c>
      <c r="G91" s="280"/>
      <c r="H91" s="263">
        <f>IF(G$96&gt;0,(G91/G$96)*100,0)</f>
        <v>0</v>
      </c>
      <c r="I91" s="264">
        <f>E91-G91</f>
        <v>0</v>
      </c>
      <c r="J91" s="265">
        <f>IF(G91=0,0,((I91/G91)*100))</f>
        <v>0</v>
      </c>
      <c r="K91" s="338"/>
      <c r="L91" s="339"/>
      <c r="M91" s="331"/>
      <c r="N91" s="332"/>
      <c r="O91" s="268"/>
    </row>
    <row r="92" spans="1:15" s="269" customFormat="1" ht="25.5" customHeight="1">
      <c r="A92" s="270"/>
      <c r="B92" s="390" t="s">
        <v>228</v>
      </c>
      <c r="C92" s="390"/>
      <c r="D92" s="330"/>
      <c r="E92" s="280"/>
      <c r="F92" s="263">
        <f>IF(E$96&gt;0,(E92/E$96)*100,0)</f>
        <v>0</v>
      </c>
      <c r="G92" s="280"/>
      <c r="H92" s="263">
        <f>IF(G$96&gt;0,(G92/G$96)*100,0)</f>
        <v>0</v>
      </c>
      <c r="I92" s="264">
        <f>E92-G92</f>
        <v>0</v>
      </c>
      <c r="J92" s="265">
        <f>IF(G92=0,0,((I92/G92)*100))</f>
        <v>0</v>
      </c>
      <c r="K92" s="338"/>
      <c r="L92" s="339"/>
      <c r="M92" s="331"/>
      <c r="N92" s="332"/>
      <c r="O92" s="268"/>
    </row>
    <row r="93" spans="1:15" s="269" customFormat="1" ht="21" customHeight="1">
      <c r="A93" s="270"/>
      <c r="B93" s="279"/>
      <c r="C93" s="279"/>
      <c r="D93" s="330"/>
      <c r="E93" s="280"/>
      <c r="F93" s="263"/>
      <c r="G93" s="280"/>
      <c r="H93" s="263"/>
      <c r="I93" s="264"/>
      <c r="J93" s="265"/>
      <c r="K93" s="338"/>
      <c r="L93" s="339"/>
      <c r="M93" s="331"/>
      <c r="N93" s="332"/>
      <c r="O93" s="268"/>
    </row>
    <row r="94" spans="1:15" s="269" customFormat="1" ht="21" customHeight="1">
      <c r="A94" s="270"/>
      <c r="B94" s="271"/>
      <c r="C94" s="283"/>
      <c r="D94" s="330"/>
      <c r="E94" s="280"/>
      <c r="F94" s="263"/>
      <c r="G94" s="280"/>
      <c r="H94" s="263"/>
      <c r="I94" s="264"/>
      <c r="J94" s="265"/>
      <c r="K94" s="338"/>
      <c r="L94" s="339"/>
      <c r="M94" s="331"/>
      <c r="N94" s="332"/>
      <c r="O94" s="268"/>
    </row>
    <row r="95" spans="1:15" s="269" customFormat="1" ht="18.75" customHeight="1">
      <c r="A95" s="270"/>
      <c r="B95" s="271"/>
      <c r="C95" s="283"/>
      <c r="D95" s="330"/>
      <c r="E95" s="280"/>
      <c r="F95" s="263"/>
      <c r="G95" s="280"/>
      <c r="H95" s="263"/>
      <c r="I95" s="264"/>
      <c r="J95" s="265"/>
      <c r="K95" s="338"/>
      <c r="L95" s="339"/>
      <c r="M95" s="331"/>
      <c r="N95" s="332"/>
      <c r="O95" s="268"/>
    </row>
    <row r="96" spans="1:15" s="269" customFormat="1" ht="21" customHeight="1" thickBot="1">
      <c r="A96" s="340"/>
      <c r="B96" s="341" t="s">
        <v>199</v>
      </c>
      <c r="C96" s="342"/>
      <c r="D96" s="343"/>
      <c r="E96" s="294">
        <f>E63+E76</f>
        <v>519359201.89</v>
      </c>
      <c r="F96" s="294">
        <f>IF(E$96&gt;0,(E96/E$96)*100,0)</f>
        <v>100</v>
      </c>
      <c r="G96" s="294">
        <f>G63+G76</f>
        <v>501728765.54</v>
      </c>
      <c r="H96" s="294">
        <f>IF(G$96&gt;0,(G96/G$96)*100,0)</f>
        <v>100</v>
      </c>
      <c r="I96" s="295">
        <f>E96-G96</f>
        <v>17630436.349999964</v>
      </c>
      <c r="J96" s="296">
        <f>IF(G96=0,0,((I96/G96)*100))</f>
        <v>3.51393772111605</v>
      </c>
      <c r="K96" s="297"/>
      <c r="L96" s="259" t="s">
        <v>200</v>
      </c>
      <c r="M96" s="266"/>
      <c r="N96" s="267"/>
      <c r="O96" s="268">
        <v>45000</v>
      </c>
    </row>
    <row r="97" spans="1:15" s="350" customFormat="1" ht="16.5">
      <c r="A97" s="344"/>
      <c r="B97" s="345"/>
      <c r="C97" s="346"/>
      <c r="D97" s="346"/>
      <c r="E97" s="347"/>
      <c r="F97" s="347"/>
      <c r="G97" s="348"/>
      <c r="H97" s="347"/>
      <c r="I97" s="349"/>
      <c r="K97" s="351"/>
      <c r="L97" s="353"/>
      <c r="M97" s="354"/>
      <c r="N97" s="354"/>
      <c r="O97" s="355"/>
    </row>
  </sheetData>
  <mergeCells count="47">
    <mergeCell ref="B83:C83"/>
    <mergeCell ref="B87:C87"/>
    <mergeCell ref="B91:C91"/>
    <mergeCell ref="B92:C92"/>
    <mergeCell ref="B86:C86"/>
    <mergeCell ref="A2:J2"/>
    <mergeCell ref="A55:J55"/>
    <mergeCell ref="B66:C66"/>
    <mergeCell ref="B50:C50"/>
    <mergeCell ref="B51:C51"/>
    <mergeCell ref="B52:C52"/>
    <mergeCell ref="B40:C40"/>
    <mergeCell ref="B43:C43"/>
    <mergeCell ref="B46:C46"/>
    <mergeCell ref="A8:C8"/>
    <mergeCell ref="B11:C11"/>
    <mergeCell ref="B12:C12"/>
    <mergeCell ref="B13:C13"/>
    <mergeCell ref="B16:C16"/>
    <mergeCell ref="B20:C20"/>
    <mergeCell ref="B21:C21"/>
    <mergeCell ref="B14:C14"/>
    <mergeCell ref="B15:C15"/>
    <mergeCell ref="B23:C23"/>
    <mergeCell ref="B22:C22"/>
    <mergeCell ref="B24:C24"/>
    <mergeCell ref="A54:C54"/>
    <mergeCell ref="B27:C27"/>
    <mergeCell ref="B28:C28"/>
    <mergeCell ref="B29:C29"/>
    <mergeCell ref="B38:C38"/>
    <mergeCell ref="B39:C39"/>
    <mergeCell ref="B32:C32"/>
    <mergeCell ref="B82:C82"/>
    <mergeCell ref="B79:C79"/>
    <mergeCell ref="B67:C67"/>
    <mergeCell ref="B68:C68"/>
    <mergeCell ref="A5:C6"/>
    <mergeCell ref="A60:C61"/>
    <mergeCell ref="B71:C71"/>
    <mergeCell ref="B74:C74"/>
    <mergeCell ref="B30:C30"/>
    <mergeCell ref="B49:C49"/>
    <mergeCell ref="B33:C33"/>
    <mergeCell ref="B34:C34"/>
    <mergeCell ref="B35:C35"/>
    <mergeCell ref="B31:C31"/>
  </mergeCells>
  <printOptions/>
  <pageMargins left="0.5905511811023623" right="0.5905511811023623" top="0.31496062992125984" bottom="1.1811023622047245" header="0" footer="0"/>
  <pageSetup horizontalDpi="300" verticalDpi="300" orientation="portrait" paperSize="9" scale="92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2005-08-26T07:22:10Z</dcterms:created>
  <dcterms:modified xsi:type="dcterms:W3CDTF">2005-08-26T10:52:33Z</dcterms:modified>
  <cp:category/>
  <cp:version/>
  <cp:contentType/>
  <cp:contentStatus/>
</cp:coreProperties>
</file>