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640" activeTab="3"/>
  </bookViews>
  <sheets>
    <sheet name="收支餘絀" sheetId="1" r:id="rId1"/>
    <sheet name="餘絀撥補" sheetId="2" r:id="rId2"/>
    <sheet name="現金流量" sheetId="3" r:id="rId3"/>
    <sheet name="平衡表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2">#REF!</definedName>
    <definedName name="\0">#REF!</definedName>
    <definedName name="\a" localSheetId="2">#REF!</definedName>
    <definedName name="\a">#REF!</definedName>
    <definedName name="\c" localSheetId="2">#REF!</definedName>
    <definedName name="\c">#REF!</definedName>
    <definedName name="\m" localSheetId="2">#REF!</definedName>
    <definedName name="\m">#REF!</definedName>
    <definedName name="\p" localSheetId="2">#REF!</definedName>
    <definedName name="\p">#REF!</definedName>
    <definedName name="\s" localSheetId="2">#REF!</definedName>
    <definedName name="\s">#REF!</definedName>
    <definedName name="\z" localSheetId="2">#REF!</definedName>
    <definedName name="\z">#REF!</definedName>
    <definedName name="A">'[1]MONTH1-1'!#REF!</definedName>
    <definedName name="CL">#REF!</definedName>
    <definedName name="FUNCTION" localSheetId="2">#REF!</definedName>
    <definedName name="FUNCTION">#REF!</definedName>
    <definedName name="HH">#REF!</definedName>
    <definedName name="INPUT" localSheetId="2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<sst xmlns="http://schemas.openxmlformats.org/spreadsheetml/2006/main" count="344" uniqueCount="241">
  <si>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</si>
  <si>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</si>
  <si>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</si>
  <si>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</si>
  <si>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</si>
  <si>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</si>
  <si>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</si>
  <si>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</si>
  <si>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</si>
  <si>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</si>
  <si>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</si>
  <si>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</si>
  <si>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</si>
  <si>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</si>
  <si>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</si>
  <si>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</si>
  <si>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債務及撥入收入</t>
  </si>
  <si>
    <t>其他業務收入</t>
  </si>
  <si>
    <t>業  務  成  本  與  費  用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</si>
  <si>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</si>
  <si>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</si>
  <si>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</si>
  <si>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</si>
  <si>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</si>
  <si>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</si>
  <si>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</si>
  <si>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</si>
  <si>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</si>
  <si>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</si>
  <si>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</si>
  <si>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債務支出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</si>
  <si>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</si>
  <si>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</si>
  <si>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</si>
  <si>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</si>
  <si>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</si>
  <si>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</si>
  <si>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</si>
  <si>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</si>
  <si>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</si>
  <si>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t>經濟作業基金</t>
  </si>
  <si>
    <t>收支餘絀決算表</t>
  </si>
  <si>
    <t>──────</t>
  </si>
  <si>
    <t>───────</t>
  </si>
  <si>
    <r>
      <t xml:space="preserve"> 93</t>
    </r>
    <r>
      <rPr>
        <sz val="14"/>
        <rFont val="華康粗明體"/>
        <family val="3"/>
      </rPr>
      <t>年度</t>
    </r>
  </si>
  <si>
    <t>科                 目</t>
  </si>
  <si>
    <t>修     正     數</t>
  </si>
  <si>
    <r>
      <t>業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務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外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收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入</t>
    </r>
  </si>
  <si>
    <r>
      <t>業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務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外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費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用</t>
    </r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</si>
  <si>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</si>
  <si>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</si>
  <si>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</si>
  <si>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</si>
  <si>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</si>
  <si>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</si>
  <si>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</si>
  <si>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</si>
  <si>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</si>
  <si>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</si>
  <si>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</si>
  <si>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</si>
  <si>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</si>
  <si>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</si>
  <si>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</si>
  <si>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</si>
  <si>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</si>
  <si>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</si>
  <si>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</si>
  <si>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</si>
  <si>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</si>
  <si>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</si>
  <si>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</si>
  <si>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</si>
  <si>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</si>
  <si>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經濟作業基金餘絀撥補決算表</t>
  </si>
  <si>
    <t>─────────────</t>
  </si>
  <si>
    <t xml:space="preserve">  中華民國93年度</t>
  </si>
  <si>
    <r>
      <t>項</t>
    </r>
    <r>
      <rPr>
        <sz val="11"/>
        <rFont val="Times New Roman"/>
        <family val="1"/>
      </rPr>
      <t xml:space="preserve">                   </t>
    </r>
    <r>
      <rPr>
        <sz val="11"/>
        <rFont val="華康粗明體"/>
        <family val="3"/>
      </rPr>
      <t>目</t>
    </r>
  </si>
  <si>
    <r>
      <t xml:space="preserve"> </t>
    </r>
    <r>
      <rPr>
        <sz val="11"/>
        <rFont val="華康粗明體"/>
        <family val="3"/>
      </rPr>
      <t>預 算 數</t>
    </r>
  </si>
  <si>
    <r>
      <t>修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正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</si>
  <si>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</si>
  <si>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</si>
  <si>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</si>
  <si>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</si>
  <si>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</si>
  <si>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</si>
  <si>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</si>
  <si>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減少短期投資及短期貸墊款</t>
  </si>
  <si>
    <t>減少長期投資、應收款、貸墊款及準備金</t>
  </si>
  <si>
    <t>減少固定資產及遞耗資產</t>
  </si>
  <si>
    <t>減少無形資產、遞延借項及其他資產</t>
  </si>
  <si>
    <t>其他投資活動之現金流入</t>
  </si>
  <si>
    <t>增加短期投資及短期貸墊款</t>
  </si>
  <si>
    <t>增加長期投資、應收款、貸墊款及準備金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</si>
  <si>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</si>
  <si>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</si>
  <si>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</si>
  <si>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</si>
  <si>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</si>
  <si>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增加短期債務及其他負債</t>
  </si>
  <si>
    <t>未分配賸餘之增加</t>
  </si>
  <si>
    <t>增加長期負債</t>
  </si>
  <si>
    <t>增加基金、公積及填補短絀</t>
  </si>
  <si>
    <t>其他融資活動之現金流入</t>
  </si>
  <si>
    <t>減少短期債務及其他負債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</si>
  <si>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</si>
  <si>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</si>
  <si>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</si>
  <si>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</si>
  <si>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</si>
  <si>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</si>
  <si>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</si>
  <si>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</si>
  <si>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經濟作業基金現金流量決算表</t>
  </si>
  <si>
    <t>─────────────</t>
  </si>
  <si>
    <t>　　　　中華民國93年度</t>
  </si>
  <si>
    <t>項                      目</t>
  </si>
  <si>
    <r>
      <t>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資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活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之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流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量</t>
    </r>
  </si>
  <si>
    <r>
      <t>國</t>
    </r>
    <r>
      <rPr>
        <sz val="11"/>
        <rFont val="華康粗明體"/>
        <family val="3"/>
      </rPr>
      <t>　庫　填　補　短　絀　數</t>
    </r>
  </si>
  <si>
    <r>
      <t>公</t>
    </r>
    <r>
      <rPr>
        <sz val="11"/>
        <rFont val="華康粗明體"/>
        <family val="3"/>
      </rPr>
      <t>　積　及　賸　餘　之　增　加</t>
    </r>
  </si>
  <si>
    <r>
      <t>匯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率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影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響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數</t>
    </r>
  </si>
  <si>
    <r>
      <t>遞</t>
    </r>
    <r>
      <rPr>
        <sz val="11"/>
        <rFont val="華康粗明體"/>
        <family val="3"/>
      </rPr>
      <t>　耗　資　產　之　減　少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</si>
  <si>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初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</si>
  <si>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>　期　債　務　之　增　加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</si>
  <si>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末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</si>
  <si>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 xml:space="preserve"> 期 投 資、應 收 款、貸 墊 款</t>
    </r>
  </si>
  <si>
    <t>註：1.本表係採現金及約當現金基礎，包括現金及自投資日起3個月內到期或清償之債權證券。 
    2.本表「調整非現金項目」欄所列，包括提存呆帳、醫療折讓及短絀、折舊及折耗、攤銷、兌換短絀（賸餘－）、處理
      資產短絀（賸餘－）、債務整理短絀（賸餘－）、其他、流動資產淨減（淨增－）、流動負債淨增（淨減－）。</t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</si>
  <si>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</si>
  <si>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</si>
  <si>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</si>
  <si>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</si>
  <si>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</si>
  <si>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</si>
  <si>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</si>
  <si>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</si>
  <si>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</si>
  <si>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</si>
  <si>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</si>
  <si>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</si>
  <si>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</si>
  <si>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短期投資</t>
  </si>
  <si>
    <t>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</si>
  <si>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</si>
  <si>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</si>
  <si>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</si>
  <si>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</si>
  <si>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</si>
  <si>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</si>
  <si>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</si>
  <si>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</si>
  <si>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</si>
  <si>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</si>
  <si>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長期投資、應收款、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</si>
  <si>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</si>
  <si>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</si>
  <si>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</si>
  <si>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</si>
  <si>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</si>
  <si>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</si>
  <si>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</si>
  <si>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</si>
  <si>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</si>
  <si>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</si>
  <si>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</si>
  <si>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</si>
  <si>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</si>
  <si>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</si>
  <si>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</si>
  <si>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</si>
  <si>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</si>
  <si>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</si>
  <si>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</si>
  <si>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</si>
  <si>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</si>
  <si>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</si>
  <si>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</si>
  <si>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</si>
  <si>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</si>
  <si>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</si>
  <si>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</si>
  <si>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</si>
  <si>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</si>
  <si>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</si>
  <si>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</si>
  <si>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</si>
  <si>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</si>
  <si>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</si>
  <si>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</si>
  <si>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</si>
  <si>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</si>
  <si>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</si>
  <si>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</si>
  <si>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</si>
  <si>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</si>
  <si>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</si>
  <si>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</si>
  <si>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</si>
  <si>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</si>
  <si>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</si>
  <si>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</si>
  <si>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</si>
  <si>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</si>
  <si>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</si>
  <si>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</si>
  <si>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</si>
  <si>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</si>
  <si>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</si>
  <si>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</si>
  <si>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</si>
  <si>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</si>
  <si>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</si>
  <si>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</si>
  <si>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他  負  債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</si>
  <si>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</si>
  <si>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</si>
  <si>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</si>
  <si>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</si>
  <si>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</si>
  <si>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</si>
  <si>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</si>
  <si>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</si>
  <si>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</si>
  <si>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</si>
  <si>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</si>
  <si>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累積餘(+)絀(-)</t>
  </si>
  <si>
    <t>累積賸餘</t>
  </si>
  <si>
    <t>累積短絀</t>
  </si>
  <si>
    <t>權　益　調　整</t>
  </si>
  <si>
    <t>權益調整</t>
  </si>
  <si>
    <t>累積換算調整數</t>
  </si>
  <si>
    <t>經濟作業</t>
  </si>
  <si>
    <t>─────</t>
  </si>
  <si>
    <r>
      <t>中華民國</t>
    </r>
    <r>
      <rPr>
        <sz val="14"/>
        <rFont val="Times New Roman"/>
        <family val="1"/>
      </rPr>
      <t>93</t>
    </r>
    <r>
      <rPr>
        <sz val="14"/>
        <rFont val="華康粗明體"/>
        <family val="3"/>
      </rPr>
      <t>年</t>
    </r>
  </si>
  <si>
    <t>科          目</t>
  </si>
  <si>
    <r>
      <t>長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期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投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資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、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應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收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款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、</t>
    </r>
    <r>
      <rPr>
        <sz val="2"/>
        <rFont val="華康粗明體"/>
        <family val="3"/>
      </rPr>
      <t xml:space="preserve"> </t>
    </r>
    <r>
      <rPr>
        <sz val="10"/>
        <rFont val="華康粗明體"/>
        <family val="3"/>
      </rPr>
      <t>貸</t>
    </r>
    <r>
      <rPr>
        <sz val="2"/>
        <rFont val="華康粗明體"/>
        <family val="3"/>
      </rPr>
      <t xml:space="preserve"> </t>
    </r>
    <r>
      <rPr>
        <sz val="10"/>
        <rFont val="華康粗明體"/>
        <family val="3"/>
      </rPr>
      <t>款</t>
    </r>
  </si>
  <si>
    <t>附設業務
組織權益</t>
  </si>
  <si>
    <r>
      <t>註：</t>
    </r>
    <r>
      <rPr>
        <sz val="9"/>
        <rFont val="Times New Roman"/>
        <family val="1"/>
      </rPr>
      <t>1.</t>
    </r>
    <r>
      <rPr>
        <sz val="9"/>
        <rFont val="華康中明體"/>
        <family val="3"/>
      </rPr>
      <t>信託代理與保證資產</t>
    </r>
    <r>
      <rPr>
        <sz val="9"/>
        <rFont val="Times New Roman"/>
        <family val="1"/>
      </rPr>
      <t>(</t>
    </r>
    <r>
      <rPr>
        <sz val="9"/>
        <rFont val="華康中明體"/>
        <family val="3"/>
      </rPr>
      <t>負債</t>
    </r>
    <r>
      <rPr>
        <sz val="9"/>
        <rFont val="Times New Roman"/>
        <family val="1"/>
      </rPr>
      <t>)</t>
    </r>
    <r>
      <rPr>
        <sz val="9"/>
        <rFont val="華康中明體"/>
        <family val="3"/>
      </rPr>
      <t>性質科目，本年度決算為</t>
    </r>
    <r>
      <rPr>
        <sz val="9"/>
        <rFont val="Times New Roman"/>
        <family val="1"/>
      </rPr>
      <t xml:space="preserve"> 517,696,231 </t>
    </r>
    <r>
      <rPr>
        <sz val="9"/>
        <rFont val="華康中明體"/>
        <family val="3"/>
      </rPr>
      <t>元，上年度決算為</t>
    </r>
    <r>
      <rPr>
        <sz val="9"/>
        <rFont val="Times New Roman"/>
        <family val="1"/>
      </rPr>
      <t xml:space="preserve"> 366,013,046 </t>
    </r>
    <r>
      <rPr>
        <sz val="9"/>
        <rFont val="華康中明體"/>
        <family val="3"/>
      </rPr>
      <t>元。
　　</t>
    </r>
    <r>
      <rPr>
        <sz val="9"/>
        <rFont val="Times New Roman"/>
        <family val="1"/>
      </rPr>
      <t>2.</t>
    </r>
    <r>
      <rPr>
        <sz val="9"/>
        <rFont val="華康中明體"/>
        <family val="3"/>
      </rPr>
      <t>或有負債本年度決算為</t>
    </r>
    <r>
      <rPr>
        <sz val="9"/>
        <rFont val="Times New Roman"/>
        <family val="1"/>
      </rPr>
      <t xml:space="preserve"> 396,523,000 </t>
    </r>
    <r>
      <rPr>
        <sz val="9"/>
        <rFont val="華康中明體"/>
        <family val="3"/>
      </rPr>
      <t>元，上年度決算為</t>
    </r>
    <r>
      <rPr>
        <sz val="9"/>
        <rFont val="Times New Roman"/>
        <family val="1"/>
      </rPr>
      <t xml:space="preserve"> 0 </t>
    </r>
    <r>
      <rPr>
        <sz val="9"/>
        <rFont val="華康中明體"/>
        <family val="3"/>
      </rPr>
      <t>元。</t>
    </r>
  </si>
  <si>
    <t>基金平衡表</t>
  </si>
  <si>
    <r>
      <t>12</t>
    </r>
    <r>
      <rPr>
        <sz val="13"/>
        <rFont val="華康粗明體"/>
        <family val="3"/>
      </rPr>
      <t>月</t>
    </r>
    <r>
      <rPr>
        <sz val="13"/>
        <rFont val="Times New Roman"/>
        <family val="1"/>
      </rPr>
      <t>31</t>
    </r>
    <r>
      <rPr>
        <sz val="13"/>
        <rFont val="華康粗明體"/>
        <family val="3"/>
      </rPr>
      <t>日</t>
    </r>
  </si>
  <si>
    <t>科          目</t>
  </si>
  <si>
    <r>
      <t>累</t>
    </r>
    <r>
      <rPr>
        <sz val="11"/>
        <rFont val="華康粗明體"/>
        <family val="3"/>
      </rPr>
      <t>　</t>
    </r>
    <r>
      <rPr>
        <sz val="10"/>
        <rFont val="華康粗明體"/>
        <family val="3"/>
      </rPr>
      <t>積</t>
    </r>
    <r>
      <rPr>
        <sz val="11"/>
        <rFont val="華康粗明體"/>
        <family val="3"/>
      </rPr>
      <t>　</t>
    </r>
    <r>
      <rPr>
        <sz val="10"/>
        <rFont val="華康粗明體"/>
        <family val="3"/>
      </rPr>
      <t>餘　(+)　絀　(-)</t>
    </r>
  </si>
</sst>
</file>

<file path=xl/styles.xml><?xml version="1.0" encoding="utf-8"?>
<styleSheet xmlns="http://schemas.openxmlformats.org/spreadsheetml/2006/main">
  <numFmts count="7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&quot;*&quot;\ #,##0.00_);_(&quot;*&quot;\ \(#,##0.00\);_(&quot;$&quot;* &quot; &quot;_);_(@_)"/>
    <numFmt numFmtId="201" formatCode="_(&quot;*&quot;\ #,##0_);_(&quot;*&quot;\ \(#,##0\);_(&quot;$&quot;* &quot; &quot;_);_(@_)"/>
    <numFmt numFmtId="202" formatCode="#,##0.00_);[Red]\(#,##0.00\)"/>
    <numFmt numFmtId="203" formatCode="0.00_)"/>
    <numFmt numFmtId="204" formatCode="#,##0.00_ "/>
    <numFmt numFmtId="205" formatCode="0.0000"/>
    <numFmt numFmtId="206" formatCode="#,##0.0000"/>
    <numFmt numFmtId="207" formatCode="#,##0_ "/>
    <numFmt numFmtId="208" formatCode="0_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DBNum1][$-404]e&quot;年&quot;m&quot;月&quot;d&quot;日&quot;"/>
    <numFmt numFmtId="213" formatCode="#,###_ "/>
    <numFmt numFmtId="214" formatCode="#,##0.00_ ;[Red]\-#,##0.00\ "/>
    <numFmt numFmtId="215" formatCode="0;[Red]0"/>
    <numFmt numFmtId="216" formatCode="_(* #,##0.00_);_(&quot;–&quot;* #,##0.00_);_(* &quot;&quot;_);_(@_)"/>
    <numFmt numFmtId="217" formatCode="_(&quot; +&quot;* #,##0.00_);_(&quot; –&quot;* #,##0.00_);_(* &quot;&quot;_);_(@_)"/>
    <numFmt numFmtId="218" formatCode="_(* #,##0.00_);_(* #,##0.00_);_(* &quot;&quot;_);_(@_)"/>
    <numFmt numFmtId="219" formatCode="_(* #,##0.00_);_(&quot;－&quot;* #,##0.00_);_(* &quot;&quot;_);_(@_)"/>
    <numFmt numFmtId="220" formatCode="_(&quot; +&quot;* #,##0.00_);_(&quot;－&quot;* #,##0.00_);_(* &quot; &quot;_);_(@_)"/>
    <numFmt numFmtId="221" formatCode="_(* #,##0.00_);_(&quot;  &quot;* #,##0.00_);_(* &quot;&quot;_);_(@_)"/>
    <numFmt numFmtId="222" formatCode="_(&quot; +&quot;* #,##0.00_);_(&quot;－&quot;* #,##0.00_);_(* &quot;&quot;_);_(@_)"/>
    <numFmt numFmtId="223" formatCode="_(* #,##0.00_);_(&quot; –&quot;* #,##0.00_);_(* &quot;&quot;_);_(@_)"/>
    <numFmt numFmtId="224" formatCode="0.0"/>
    <numFmt numFmtId="225" formatCode="_(* #,##0.000_);_(&quot;–&quot;* #,##0.000_);_(* &quot;…&quot;_);_(@_)"/>
    <numFmt numFmtId="226" formatCode="_(* #,##0.0_);_(&quot;–&quot;* #,##0.0_);_(* &quot;…&quot;_);_(@_)"/>
    <numFmt numFmtId="227" formatCode="_(* #,##0_);_(&quot;–&quot;* #,##0_);_(* &quot;…&quot;_);_(@_)"/>
    <numFmt numFmtId="228" formatCode="_(&quot; +&quot;* #,##0.000_);_(&quot; –&quot;* #,##0.000_);_(* &quot;…&quot;_);_(@_)"/>
    <numFmt numFmtId="229" formatCode="_(&quot; +&quot;* #,##0.0_);_(&quot; –&quot;* #,##0.0_);_(* &quot;…&quot;_);_(@_)"/>
    <numFmt numFmtId="230" formatCode="_(&quot; +&quot;* #,##0_);_(&quot; –&quot;* #,##0_);_(* &quot;…&quot;_);_(@_)"/>
    <numFmt numFmtId="231" formatCode="_(* #,##0.00_);_(&quot; –&quot;* #,##0.00_);_(* &quot;…&quot;_);_(@_)"/>
    <numFmt numFmtId="232" formatCode="0.00_);[Red]\(0.00\)"/>
    <numFmt numFmtId="233" formatCode="_(* #,##0.0_);_(* \(#,##0.0\);_(* &quot;-&quot;_);_(@_)"/>
    <numFmt numFmtId="234" formatCode="_(* #,##0.00_);_(\-* #,##0.00_);_(* &quot;&quot;_);_(@_)"/>
    <numFmt numFmtId="235" formatCode="_(&quot; + &quot;* #,##0.00_);_(&quot; –&quot;* #,##0.00_);_(* &quot;&quot;_);_(@_)"/>
    <numFmt numFmtId="236" formatCode="_(&quot;+&quot;* #,##0.00_);_(&quot;–&quot;* #,##0.00_);_(* &quot;&quot;_);_(@_)"/>
    <numFmt numFmtId="237" formatCode="_(&quot; +&quot;* #,##0.00_);_(&quot;–&quot;* #,##0.00_);_(* &quot;&quot;_);_(@_)"/>
    <numFmt numFmtId="238" formatCode="_(&quot; +&quot;* #,##0_);_(&quot; –&quot;* #,##0_);_(* &quot;&quot;_);_(@_)"/>
    <numFmt numFmtId="239" formatCode="_(&quot; + &quot;* #,##0_);_(&quot; –&quot;* #,##0_);_(* &quot;&quot;_);_(@_)"/>
  </numFmts>
  <fonts count="57">
    <font>
      <sz val="12"/>
      <name val="標楷體"/>
      <family val="4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9"/>
      <name val="Times New Roman"/>
      <family val="1"/>
    </font>
    <font>
      <sz val="10"/>
      <name val="Times New Roman"/>
      <family val="1"/>
    </font>
    <font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sz val="12"/>
      <name val="華康粗明體"/>
      <family val="3"/>
    </font>
    <font>
      <sz val="9"/>
      <name val="華康粗明體"/>
      <family val="3"/>
    </font>
    <font>
      <sz val="10"/>
      <name val="華康粗明體"/>
      <family val="3"/>
    </font>
    <font>
      <sz val="11"/>
      <name val="華康粗明體"/>
      <family val="3"/>
    </font>
    <font>
      <sz val="14"/>
      <name val="華康粗明體"/>
      <family val="3"/>
    </font>
    <font>
      <sz val="14"/>
      <name val="Times New Roman"/>
      <family val="1"/>
    </font>
    <font>
      <sz val="11"/>
      <name val="華康特粗明體"/>
      <family val="3"/>
    </font>
    <font>
      <sz val="9"/>
      <name val="華康特粗明體"/>
      <family val="3"/>
    </font>
    <font>
      <sz val="10"/>
      <name val="華康特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7"/>
      <name val="華康粗明體"/>
      <family val="3"/>
    </font>
    <font>
      <sz val="6"/>
      <name val="華康粗明體"/>
      <family val="3"/>
    </font>
    <font>
      <sz val="9"/>
      <name val="華康中黑體"/>
      <family val="3"/>
    </font>
    <font>
      <sz val="12"/>
      <name val="華康特粗明體"/>
      <family val="3"/>
    </font>
    <font>
      <sz val="9"/>
      <name val="新細明體"/>
      <family val="1"/>
    </font>
    <font>
      <b/>
      <sz val="11"/>
      <name val="華康粗明體"/>
      <family val="3"/>
    </font>
    <font>
      <sz val="22"/>
      <name val="華康粗明體"/>
      <family val="3"/>
    </font>
    <font>
      <sz val="8"/>
      <name val="華康粗明體"/>
      <family val="3"/>
    </font>
    <font>
      <sz val="12"/>
      <name val="新細明體"/>
      <family val="1"/>
    </font>
    <font>
      <b/>
      <sz val="22"/>
      <name val="華康粗明體"/>
      <family val="3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sz val="11"/>
      <name val="華康中明體"/>
      <family val="3"/>
    </font>
    <font>
      <b/>
      <sz val="11"/>
      <name val="Times New Roman"/>
      <family val="1"/>
    </font>
    <font>
      <sz val="24"/>
      <name val="華康粗明體"/>
      <family val="3"/>
    </font>
    <font>
      <sz val="24"/>
      <name val="Times New Roman"/>
      <family val="1"/>
    </font>
    <font>
      <sz val="23"/>
      <name val="華康中明體"/>
      <family val="3"/>
    </font>
    <font>
      <sz val="23"/>
      <name val="Times New Roman"/>
      <family val="1"/>
    </font>
    <font>
      <sz val="12"/>
      <name val="華康中明體"/>
      <family val="3"/>
    </font>
    <font>
      <sz val="12"/>
      <name val="華康行書體"/>
      <family val="3"/>
    </font>
    <font>
      <sz val="1"/>
      <name val="華康粗明體"/>
      <family val="3"/>
    </font>
    <font>
      <sz val="2"/>
      <name val="華康粗明體"/>
      <family val="3"/>
    </font>
    <font>
      <sz val="20"/>
      <name val="華康特粗明體"/>
      <family val="3"/>
    </font>
    <font>
      <sz val="24"/>
      <name val="華康中黑體"/>
      <family val="3"/>
    </font>
    <font>
      <sz val="24"/>
      <name val="新細明體"/>
      <family val="1"/>
    </font>
    <font>
      <sz val="13"/>
      <name val="華康粗明體"/>
      <family val="3"/>
    </font>
    <font>
      <sz val="13"/>
      <name val="Times New Roman"/>
      <family val="1"/>
    </font>
    <font>
      <sz val="9"/>
      <name val="華康行書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7" fontId="2" fillId="2" borderId="1" applyNumberFormat="0" applyFont="0" applyFill="0" applyBorder="0">
      <alignment horizontal="center" vertical="center"/>
      <protection/>
    </xf>
    <xf numFmtId="203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96">
    <xf numFmtId="0" fontId="0" fillId="0" borderId="0" xfId="0" applyAlignment="1">
      <alignment vertical="center"/>
    </xf>
    <xf numFmtId="0" fontId="1" fillId="0" borderId="0" xfId="19" applyFont="1" applyAlignment="1" applyProtection="1">
      <alignment horizontal="left" vertical="center"/>
      <protection/>
    </xf>
    <xf numFmtId="0" fontId="5" fillId="0" borderId="0" xfId="19" applyFont="1" applyAlignment="1" applyProtection="1">
      <alignment vertical="center"/>
      <protection/>
    </xf>
    <xf numFmtId="0" fontId="10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horizontal="left"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centerContinuous" vertical="center"/>
      <protection/>
    </xf>
    <xf numFmtId="0" fontId="13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right"/>
      <protection/>
    </xf>
    <xf numFmtId="0" fontId="14" fillId="0" borderId="0" xfId="19" applyFont="1" applyAlignment="1" applyProtection="1">
      <alignment horizontal="right"/>
      <protection/>
    </xf>
    <xf numFmtId="0" fontId="14" fillId="0" borderId="0" xfId="19" applyFont="1" applyAlignment="1" applyProtection="1" quotePrefix="1">
      <alignment horizontal="left"/>
      <protection/>
    </xf>
    <xf numFmtId="0" fontId="13" fillId="0" borderId="0" xfId="19" applyFont="1" applyAlignment="1" applyProtection="1">
      <alignment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9" fillId="0" borderId="0" xfId="19" applyFont="1" applyAlignment="1" applyProtection="1" quotePrefix="1">
      <alignment horizontal="right" vertical="center"/>
      <protection/>
    </xf>
    <xf numFmtId="0" fontId="20" fillId="0" borderId="0" xfId="19" applyFont="1" applyAlignment="1" applyProtection="1">
      <alignment horizontal="left" vertical="center"/>
      <protection/>
    </xf>
    <xf numFmtId="0" fontId="17" fillId="0" borderId="0" xfId="19" applyFont="1" applyAlignment="1" applyProtection="1">
      <alignment horizontal="right" vertical="center"/>
      <protection/>
    </xf>
    <xf numFmtId="0" fontId="15" fillId="0" borderId="2" xfId="19" applyFont="1" applyBorder="1" applyAlignment="1" applyProtection="1" quotePrefix="1">
      <alignment horizontal="center" vertical="center"/>
      <protection/>
    </xf>
    <xf numFmtId="0" fontId="15" fillId="0" borderId="2" xfId="19" applyFont="1" applyBorder="1" applyAlignment="1" applyProtection="1">
      <alignment horizontal="center" vertical="center"/>
      <protection/>
    </xf>
    <xf numFmtId="0" fontId="15" fillId="0" borderId="3" xfId="19" applyFont="1" applyBorder="1" applyAlignment="1" applyProtection="1">
      <alignment horizontal="center" vertical="center"/>
      <protection/>
    </xf>
    <xf numFmtId="0" fontId="15" fillId="0" borderId="2" xfId="19" applyFont="1" applyBorder="1" applyAlignment="1" applyProtection="1" quotePrefix="1">
      <alignment horizontal="center" vertical="center" wrapText="1"/>
      <protection/>
    </xf>
    <xf numFmtId="0" fontId="15" fillId="0" borderId="4" xfId="19" applyFont="1" applyBorder="1" applyAlignment="1" applyProtection="1">
      <alignment horizontal="center" vertical="center"/>
      <protection/>
    </xf>
    <xf numFmtId="0" fontId="15" fillId="0" borderId="5" xfId="19" applyFont="1" applyBorder="1" applyAlignment="1" applyProtection="1">
      <alignment vertical="center"/>
      <protection/>
    </xf>
    <xf numFmtId="0" fontId="21" fillId="0" borderId="0" xfId="19" applyFont="1" applyBorder="1" applyAlignment="1" applyProtection="1">
      <alignment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6" xfId="19" applyFont="1" applyBorder="1" applyAlignment="1" applyProtection="1">
      <alignment horizontal="left" vertical="center"/>
      <protection/>
    </xf>
    <xf numFmtId="0" fontId="21" fillId="0" borderId="6" xfId="19" applyFont="1" applyBorder="1" applyAlignment="1" applyProtection="1" quotePrefix="1">
      <alignment horizontal="center" vertical="center"/>
      <protection/>
    </xf>
    <xf numFmtId="0" fontId="21" fillId="0" borderId="6" xfId="19" applyFont="1" applyBorder="1" applyAlignment="1" applyProtection="1">
      <alignment horizontal="center" vertical="center"/>
      <protection/>
    </xf>
    <xf numFmtId="0" fontId="21" fillId="0" borderId="7" xfId="19" applyFont="1" applyBorder="1" applyAlignment="1" applyProtection="1">
      <alignment horizontal="center" vertical="center"/>
      <protection/>
    </xf>
    <xf numFmtId="0" fontId="21" fillId="0" borderId="0" xfId="19" applyFont="1" applyBorder="1" applyAlignment="1" applyProtection="1">
      <alignment horizontal="center" vertical="center"/>
      <protection/>
    </xf>
    <xf numFmtId="0" fontId="21" fillId="0" borderId="0" xfId="19" applyFont="1" applyAlignment="1" applyProtection="1">
      <alignment vertical="center"/>
      <protection/>
    </xf>
    <xf numFmtId="49" fontId="18" fillId="0" borderId="0" xfId="19" applyNumberFormat="1" applyFont="1" applyBorder="1" applyAlignment="1" applyProtection="1" quotePrefix="1">
      <alignment horizontal="left" vertical="center"/>
      <protection/>
    </xf>
    <xf numFmtId="0" fontId="5" fillId="0" borderId="0" xfId="19" applyFont="1" applyBorder="1" applyAlignment="1" applyProtection="1">
      <alignment vertical="center"/>
      <protection/>
    </xf>
    <xf numFmtId="49" fontId="16" fillId="0" borderId="0" xfId="19" applyNumberFormat="1" applyFont="1" applyBorder="1" applyAlignment="1" applyProtection="1" quotePrefix="1">
      <alignment horizontal="distributed" vertical="center"/>
      <protection/>
    </xf>
    <xf numFmtId="49" fontId="17" fillId="0" borderId="6" xfId="19" applyNumberFormat="1" applyFont="1" applyBorder="1" applyAlignment="1" applyProtection="1" quotePrefix="1">
      <alignment horizontal="distributed" vertical="center"/>
      <protection/>
    </xf>
    <xf numFmtId="223" fontId="11" fillId="0" borderId="6" xfId="19" applyNumberFormat="1" applyFont="1" applyBorder="1" applyAlignment="1" applyProtection="1">
      <alignment horizontal="right" vertical="center"/>
      <protection/>
    </xf>
    <xf numFmtId="223" fontId="11" fillId="0" borderId="7" xfId="19" applyNumberFormat="1" applyFont="1" applyBorder="1" applyAlignment="1" applyProtection="1">
      <alignment horizontal="right" vertical="center"/>
      <protection/>
    </xf>
    <xf numFmtId="217" fontId="11" fillId="0" borderId="6" xfId="19" applyNumberFormat="1" applyFont="1" applyBorder="1" applyAlignment="1" applyProtection="1">
      <alignment horizontal="right" vertical="center"/>
      <protection/>
    </xf>
    <xf numFmtId="218" fontId="11" fillId="0" borderId="0" xfId="19" applyNumberFormat="1" applyFont="1" applyBorder="1" applyAlignment="1" applyProtection="1">
      <alignment horizontal="right" vertical="center"/>
      <protection/>
    </xf>
    <xf numFmtId="0" fontId="17" fillId="0" borderId="0" xfId="19" applyFont="1" applyBorder="1" applyAlignment="1" applyProtection="1">
      <alignment vertical="center"/>
      <protection/>
    </xf>
    <xf numFmtId="49" fontId="24" fillId="0" borderId="0" xfId="19" applyNumberFormat="1" applyFont="1" applyBorder="1" applyAlignment="1" applyProtection="1" quotePrefix="1">
      <alignment horizontal="left" vertical="center"/>
      <protection/>
    </xf>
    <xf numFmtId="49" fontId="25" fillId="0" borderId="0" xfId="19" applyNumberFormat="1" applyFont="1" applyBorder="1" applyAlignment="1" applyProtection="1" quotePrefix="1">
      <alignment horizontal="distributed" vertical="center"/>
      <protection/>
    </xf>
    <xf numFmtId="49" fontId="26" fillId="0" borderId="6" xfId="19" applyNumberFormat="1" applyFont="1" applyBorder="1" applyAlignment="1" applyProtection="1" quotePrefix="1">
      <alignment horizontal="distributed" vertical="center"/>
      <protection/>
    </xf>
    <xf numFmtId="223" fontId="11" fillId="0" borderId="6" xfId="19" applyNumberFormat="1" applyFont="1" applyBorder="1" applyAlignment="1" applyProtection="1">
      <alignment horizontal="right" vertical="center"/>
      <protection locked="0"/>
    </xf>
    <xf numFmtId="49" fontId="17" fillId="0" borderId="0" xfId="19" applyNumberFormat="1" applyFont="1" applyBorder="1" applyAlignment="1" applyProtection="1" quotePrefix="1">
      <alignment horizontal="left"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0" xfId="19" applyFont="1" applyBorder="1" applyAlignment="1" applyProtection="1">
      <alignment horizontal="distributed" vertical="center"/>
      <protection/>
    </xf>
    <xf numFmtId="0" fontId="24" fillId="0" borderId="6" xfId="19" applyFont="1" applyBorder="1" applyAlignment="1" applyProtection="1">
      <alignment horizontal="distributed" vertical="center"/>
      <protection/>
    </xf>
    <xf numFmtId="49" fontId="18" fillId="0" borderId="0" xfId="19" applyNumberFormat="1" applyFont="1" applyBorder="1" applyAlignment="1" applyProtection="1">
      <alignment horizontal="left" vertical="center"/>
      <protection/>
    </xf>
    <xf numFmtId="49" fontId="26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0" fontId="18" fillId="0" borderId="0" xfId="21" applyFont="1" applyBorder="1" applyAlignment="1" applyProtection="1">
      <alignment horizontal="justify" vertical="center"/>
      <protection/>
    </xf>
    <xf numFmtId="0" fontId="39" fillId="0" borderId="0" xfId="21" applyFont="1" applyBorder="1" applyAlignment="1" applyProtection="1">
      <alignment horizontal="justify" vertical="center"/>
      <protection/>
    </xf>
    <xf numFmtId="0" fontId="1" fillId="0" borderId="0" xfId="21" applyFont="1" applyBorder="1" applyAlignment="1" applyProtection="1">
      <alignment horizontal="justify" vertical="center"/>
      <protection/>
    </xf>
    <xf numFmtId="49" fontId="18" fillId="0" borderId="8" xfId="19" applyNumberFormat="1" applyFont="1" applyBorder="1" applyAlignment="1" applyProtection="1" quotePrefix="1">
      <alignment horizontal="left" vertical="center"/>
      <protection/>
    </xf>
    <xf numFmtId="0" fontId="5" fillId="0" borderId="8" xfId="19" applyFont="1" applyBorder="1" applyAlignment="1" applyProtection="1">
      <alignment vertical="center"/>
      <protection/>
    </xf>
    <xf numFmtId="49" fontId="16" fillId="0" borderId="8" xfId="19" applyNumberFormat="1" applyFont="1" applyBorder="1" applyAlignment="1" applyProtection="1" quotePrefix="1">
      <alignment horizontal="distributed" vertical="center"/>
      <protection/>
    </xf>
    <xf numFmtId="49" fontId="17" fillId="0" borderId="9" xfId="19" applyNumberFormat="1" applyFont="1" applyBorder="1" applyAlignment="1" applyProtection="1" quotePrefix="1">
      <alignment horizontal="distributed" vertical="center"/>
      <protection/>
    </xf>
    <xf numFmtId="223" fontId="11" fillId="0" borderId="9" xfId="19" applyNumberFormat="1" applyFont="1" applyBorder="1" applyAlignment="1" applyProtection="1">
      <alignment horizontal="right" vertical="center"/>
      <protection/>
    </xf>
    <xf numFmtId="223" fontId="11" fillId="0" borderId="10" xfId="19" applyNumberFormat="1" applyFont="1" applyBorder="1" applyAlignment="1" applyProtection="1">
      <alignment horizontal="right" vertical="center"/>
      <protection/>
    </xf>
    <xf numFmtId="217" fontId="11" fillId="0" borderId="9" xfId="19" applyNumberFormat="1" applyFont="1" applyBorder="1" applyAlignment="1" applyProtection="1">
      <alignment horizontal="right" vertical="center"/>
      <protection/>
    </xf>
    <xf numFmtId="218" fontId="11" fillId="0" borderId="8" xfId="19" applyNumberFormat="1" applyFont="1" applyBorder="1" applyAlignment="1" applyProtection="1">
      <alignment horizontal="right" vertical="center"/>
      <protection/>
    </xf>
    <xf numFmtId="0" fontId="30" fillId="0" borderId="0" xfId="19" applyFont="1">
      <alignment/>
      <protection/>
    </xf>
    <xf numFmtId="0" fontId="22" fillId="0" borderId="0" xfId="19" applyFont="1">
      <alignment/>
      <protection/>
    </xf>
    <xf numFmtId="0" fontId="24" fillId="0" borderId="0" xfId="19" applyFont="1">
      <alignment/>
      <protection/>
    </xf>
    <xf numFmtId="0" fontId="5" fillId="0" borderId="0" xfId="19" applyFont="1">
      <alignment/>
      <protection/>
    </xf>
    <xf numFmtId="0" fontId="1" fillId="0" borderId="0" xfId="20" applyFont="1" applyAlignment="1" applyProtection="1">
      <alignment horizontal="left" vertical="center"/>
      <protection/>
    </xf>
    <xf numFmtId="0" fontId="1" fillId="0" borderId="0" xfId="20" applyFont="1" applyAlignment="1" applyProtection="1">
      <alignment vertical="center"/>
      <protection/>
    </xf>
    <xf numFmtId="0" fontId="1" fillId="0" borderId="0" xfId="20" applyFont="1" applyAlignment="1" applyProtection="1">
      <alignment horizontal="right" vertical="center"/>
      <protection/>
    </xf>
    <xf numFmtId="0" fontId="33" fillId="0" borderId="0" xfId="20" applyFont="1" applyAlignment="1" applyProtection="1">
      <alignment vertical="center"/>
      <protection/>
    </xf>
    <xf numFmtId="41" fontId="14" fillId="0" borderId="0" xfId="24" applyFont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centerContinuous" vertical="center"/>
      <protection/>
    </xf>
    <xf numFmtId="0" fontId="17" fillId="0" borderId="0" xfId="20" applyFont="1" applyAlignment="1" applyProtection="1">
      <alignment horizontal="right" vertical="center"/>
      <protection/>
    </xf>
    <xf numFmtId="0" fontId="15" fillId="0" borderId="0" xfId="20" applyFont="1" applyAlignment="1" applyProtection="1">
      <alignment vertical="center"/>
      <protection/>
    </xf>
    <xf numFmtId="0" fontId="18" fillId="0" borderId="4" xfId="20" applyFont="1" applyBorder="1" applyAlignment="1" applyProtection="1">
      <alignment horizontal="center" vertical="center"/>
      <protection/>
    </xf>
    <xf numFmtId="0" fontId="18" fillId="0" borderId="2" xfId="20" applyFont="1" applyBorder="1" applyAlignment="1" applyProtection="1">
      <alignment horizontal="left" vertical="center"/>
      <protection/>
    </xf>
    <xf numFmtId="0" fontId="17" fillId="0" borderId="2" xfId="20" applyFont="1" applyBorder="1" applyAlignment="1" applyProtection="1">
      <alignment horizontal="center" vertical="center"/>
      <protection/>
    </xf>
    <xf numFmtId="0" fontId="18" fillId="0" borderId="2" xfId="20" applyFont="1" applyBorder="1" applyAlignment="1" applyProtection="1">
      <alignment horizontal="center" vertical="center"/>
      <protection/>
    </xf>
    <xf numFmtId="0" fontId="18" fillId="0" borderId="11" xfId="20" applyFont="1" applyBorder="1" applyAlignment="1" applyProtection="1">
      <alignment horizontal="center" vertical="center" wrapText="1"/>
      <protection/>
    </xf>
    <xf numFmtId="0" fontId="34" fillId="0" borderId="2" xfId="20" applyFont="1" applyBorder="1" applyAlignment="1" applyProtection="1" quotePrefix="1">
      <alignment horizontal="center" vertical="center" wrapText="1"/>
      <protection/>
    </xf>
    <xf numFmtId="0" fontId="21" fillId="0" borderId="0" xfId="20" applyFont="1" applyBorder="1" applyAlignment="1" applyProtection="1">
      <alignment horizontal="center" vertical="center"/>
      <protection/>
    </xf>
    <xf numFmtId="0" fontId="21" fillId="0" borderId="0" xfId="20" applyFont="1" applyBorder="1" applyAlignment="1" applyProtection="1">
      <alignment vertical="center"/>
      <protection/>
    </xf>
    <xf numFmtId="0" fontId="21" fillId="0" borderId="0" xfId="20" applyFont="1" applyBorder="1" applyAlignment="1" applyProtection="1" quotePrefix="1">
      <alignment horizontal="left" vertical="center"/>
      <protection/>
    </xf>
    <xf numFmtId="0" fontId="21" fillId="0" borderId="6" xfId="20" applyFont="1" applyBorder="1" applyAlignment="1" applyProtection="1">
      <alignment horizontal="left" vertical="center"/>
      <protection/>
    </xf>
    <xf numFmtId="223" fontId="21" fillId="0" borderId="6" xfId="20" applyNumberFormat="1" applyFont="1" applyBorder="1" applyAlignment="1" applyProtection="1" quotePrefix="1">
      <alignment horizontal="center" vertical="center"/>
      <protection/>
    </xf>
    <xf numFmtId="223" fontId="21" fillId="0" borderId="6" xfId="20" applyNumberFormat="1" applyFont="1" applyBorder="1" applyAlignment="1" applyProtection="1">
      <alignment horizontal="center" vertical="center"/>
      <protection/>
    </xf>
    <xf numFmtId="223" fontId="21" fillId="0" borderId="12" xfId="20" applyNumberFormat="1" applyFont="1" applyBorder="1" applyAlignment="1" applyProtection="1" quotePrefix="1">
      <alignment horizontal="center" vertical="center"/>
      <protection/>
    </xf>
    <xf numFmtId="0" fontId="21" fillId="0" borderId="6" xfId="20" applyFont="1" applyBorder="1" applyAlignment="1" applyProtection="1" quotePrefix="1">
      <alignment horizontal="center" vertical="center"/>
      <protection/>
    </xf>
    <xf numFmtId="0" fontId="21" fillId="0" borderId="0" xfId="20" applyFont="1" applyAlignment="1" applyProtection="1">
      <alignment vertical="center"/>
      <protection/>
    </xf>
    <xf numFmtId="49" fontId="18" fillId="0" borderId="6" xfId="20" applyNumberFormat="1" applyFont="1" applyBorder="1" applyAlignment="1" applyProtection="1" quotePrefix="1">
      <alignment horizontal="distributed" vertical="center"/>
      <protection/>
    </xf>
    <xf numFmtId="223" fontId="10" fillId="0" borderId="6" xfId="20" applyNumberFormat="1" applyFont="1" applyBorder="1" applyAlignment="1" applyProtection="1">
      <alignment horizontal="right" vertical="center"/>
      <protection/>
    </xf>
    <xf numFmtId="223" fontId="10" fillId="0" borderId="12" xfId="20" applyNumberFormat="1" applyFont="1" applyBorder="1" applyAlignment="1" applyProtection="1">
      <alignment horizontal="right" vertical="center"/>
      <protection/>
    </xf>
    <xf numFmtId="217" fontId="10" fillId="0" borderId="6" xfId="20" applyNumberFormat="1" applyFont="1" applyBorder="1" applyAlignment="1" applyProtection="1">
      <alignment horizontal="right" vertical="center"/>
      <protection/>
    </xf>
    <xf numFmtId="218" fontId="10" fillId="0" borderId="0" xfId="20" applyNumberFormat="1" applyFont="1" applyBorder="1" applyAlignment="1" applyProtection="1">
      <alignment horizontal="right" vertical="center"/>
      <protection/>
    </xf>
    <xf numFmtId="0" fontId="5" fillId="0" borderId="0" xfId="20" applyFont="1" applyAlignment="1" applyProtection="1">
      <alignment vertical="center"/>
      <protection/>
    </xf>
    <xf numFmtId="0" fontId="30" fillId="0" borderId="0" xfId="20" applyFont="1" applyAlignment="1" applyProtection="1">
      <alignment vertical="center"/>
      <protection/>
    </xf>
    <xf numFmtId="49" fontId="24" fillId="0" borderId="0" xfId="20" applyNumberFormat="1" applyFont="1" applyBorder="1" applyAlignment="1" applyProtection="1" quotePrefix="1">
      <alignment horizontal="left" vertical="center"/>
      <protection/>
    </xf>
    <xf numFmtId="49" fontId="24" fillId="0" borderId="0" xfId="20" applyNumberFormat="1" applyFont="1" applyBorder="1" applyAlignment="1" applyProtection="1">
      <alignment horizontal="distributed" vertical="center"/>
      <protection/>
    </xf>
    <xf numFmtId="49" fontId="24" fillId="0" borderId="6" xfId="20" applyNumberFormat="1" applyFont="1" applyBorder="1" applyAlignment="1" applyProtection="1" quotePrefix="1">
      <alignment horizontal="distributed" vertical="center"/>
      <protection/>
    </xf>
    <xf numFmtId="0" fontId="24" fillId="0" borderId="0" xfId="20" applyFont="1" applyAlignment="1" applyProtection="1" quotePrefix="1">
      <alignment horizontal="distributed" vertical="center"/>
      <protection/>
    </xf>
    <xf numFmtId="223" fontId="10" fillId="0" borderId="6" xfId="20" applyNumberFormat="1" applyFont="1" applyBorder="1" applyAlignment="1" applyProtection="1">
      <alignment horizontal="right" vertical="center"/>
      <protection locked="0"/>
    </xf>
    <xf numFmtId="223" fontId="10" fillId="0" borderId="12" xfId="20" applyNumberFormat="1" applyFont="1" applyBorder="1" applyAlignment="1" applyProtection="1">
      <alignment horizontal="right" vertical="center"/>
      <protection locked="0"/>
    </xf>
    <xf numFmtId="49" fontId="24" fillId="0" borderId="0" xfId="20" applyNumberFormat="1" applyFont="1" applyBorder="1" applyAlignment="1" applyProtection="1" quotePrefix="1">
      <alignment horizontal="distributed" vertical="center"/>
      <protection/>
    </xf>
    <xf numFmtId="0" fontId="24" fillId="0" borderId="0" xfId="20" applyFont="1" applyBorder="1" applyAlignment="1" applyProtection="1">
      <alignment vertical="center"/>
      <protection/>
    </xf>
    <xf numFmtId="0" fontId="24" fillId="0" borderId="0" xfId="20" applyFont="1" applyBorder="1" applyAlignment="1" applyProtection="1">
      <alignment horizontal="distributed" vertical="center"/>
      <protection/>
    </xf>
    <xf numFmtId="0" fontId="24" fillId="0" borderId="6" xfId="20" applyFont="1" applyBorder="1" applyAlignment="1" applyProtection="1">
      <alignment horizontal="distributed" vertical="center"/>
      <protection/>
    </xf>
    <xf numFmtId="49" fontId="24" fillId="0" borderId="0" xfId="20" applyNumberFormat="1" applyFont="1" applyBorder="1" applyAlignment="1" applyProtection="1">
      <alignment horizontal="left" vertical="center"/>
      <protection/>
    </xf>
    <xf numFmtId="223" fontId="35" fillId="0" borderId="6" xfId="20" applyNumberFormat="1" applyFont="1" applyBorder="1" applyAlignment="1" applyProtection="1">
      <alignment horizontal="right" vertical="center"/>
      <protection/>
    </xf>
    <xf numFmtId="223" fontId="35" fillId="0" borderId="12" xfId="20" applyNumberFormat="1" applyFont="1" applyBorder="1" applyAlignment="1" applyProtection="1">
      <alignment horizontal="right" vertical="center"/>
      <protection/>
    </xf>
    <xf numFmtId="0" fontId="23" fillId="0" borderId="8" xfId="20" applyFont="1" applyBorder="1" applyAlignment="1" applyProtection="1">
      <alignment horizontal="distributed" vertical="center"/>
      <protection/>
    </xf>
    <xf numFmtId="0" fontId="26" fillId="0" borderId="8" xfId="20" applyFont="1" applyBorder="1" applyAlignment="1" applyProtection="1">
      <alignment horizontal="distributed" vertical="center"/>
      <protection/>
    </xf>
    <xf numFmtId="0" fontId="24" fillId="0" borderId="9" xfId="20" applyFont="1" applyBorder="1" applyAlignment="1" applyProtection="1">
      <alignment horizontal="distributed" vertical="center"/>
      <protection/>
    </xf>
    <xf numFmtId="223" fontId="10" fillId="0" borderId="9" xfId="20" applyNumberFormat="1" applyFont="1" applyBorder="1" applyAlignment="1" applyProtection="1">
      <alignment vertical="center"/>
      <protection/>
    </xf>
    <xf numFmtId="223" fontId="10" fillId="0" borderId="13" xfId="20" applyNumberFormat="1" applyFont="1" applyBorder="1" applyAlignment="1" applyProtection="1">
      <alignment vertical="center"/>
      <protection/>
    </xf>
    <xf numFmtId="217" fontId="10" fillId="0" borderId="9" xfId="20" applyNumberFormat="1" applyFont="1" applyBorder="1" applyAlignment="1" applyProtection="1">
      <alignment vertical="center"/>
      <protection/>
    </xf>
    <xf numFmtId="218" fontId="10" fillId="0" borderId="8" xfId="20" applyNumberFormat="1" applyFont="1" applyBorder="1" applyAlignment="1" applyProtection="1">
      <alignment vertical="center"/>
      <protection/>
    </xf>
    <xf numFmtId="0" fontId="23" fillId="0" borderId="0" xfId="20" applyFont="1" applyAlignment="1" applyProtection="1">
      <alignment vertical="center"/>
      <protection/>
    </xf>
    <xf numFmtId="0" fontId="26" fillId="0" borderId="0" xfId="20" applyFont="1" applyAlignment="1" applyProtection="1">
      <alignment horizontal="distributed" vertical="center"/>
      <protection/>
    </xf>
    <xf numFmtId="0" fontId="24" fillId="0" borderId="0" xfId="20" applyFont="1" applyAlignment="1" applyProtection="1">
      <alignment horizontal="distributed" vertical="center"/>
      <protection/>
    </xf>
    <xf numFmtId="0" fontId="30" fillId="0" borderId="0" xfId="20" applyFont="1" applyProtection="1">
      <alignment/>
      <protection/>
    </xf>
    <xf numFmtId="0" fontId="23" fillId="0" borderId="0" xfId="20" applyFont="1" applyProtection="1">
      <alignment/>
      <protection/>
    </xf>
    <xf numFmtId="0" fontId="26" fillId="0" borderId="0" xfId="20" applyFont="1" applyAlignment="1" applyProtection="1">
      <alignment horizontal="distributed"/>
      <protection/>
    </xf>
    <xf numFmtId="0" fontId="24" fillId="0" borderId="0" xfId="20" applyFont="1" applyAlignment="1" applyProtection="1">
      <alignment horizontal="distributed"/>
      <protection/>
    </xf>
    <xf numFmtId="0" fontId="5" fillId="0" borderId="0" xfId="20" applyFont="1" applyProtection="1">
      <alignment/>
      <protection/>
    </xf>
    <xf numFmtId="0" fontId="26" fillId="0" borderId="0" xfId="20" applyFont="1" applyProtection="1">
      <alignment/>
      <protection/>
    </xf>
    <xf numFmtId="0" fontId="24" fillId="0" borderId="0" xfId="20" applyFont="1" applyProtection="1">
      <alignment/>
      <protection/>
    </xf>
    <xf numFmtId="0" fontId="23" fillId="0" borderId="0" xfId="20" applyFont="1">
      <alignment/>
      <protection/>
    </xf>
    <xf numFmtId="0" fontId="26" fillId="0" borderId="0" xfId="20" applyFont="1">
      <alignment/>
      <protection/>
    </xf>
    <xf numFmtId="0" fontId="24" fillId="0" borderId="0" xfId="20" applyFont="1">
      <alignment/>
      <protection/>
    </xf>
    <xf numFmtId="0" fontId="5" fillId="0" borderId="0" xfId="20" applyFont="1">
      <alignment/>
      <protection/>
    </xf>
    <xf numFmtId="0" fontId="1" fillId="0" borderId="0" xfId="21" applyFont="1" applyAlignment="1" applyProtection="1">
      <alignment horizontal="left" vertical="center"/>
      <protection/>
    </xf>
    <xf numFmtId="0" fontId="1" fillId="0" borderId="0" xfId="21" applyFont="1" applyAlignment="1" applyProtection="1">
      <alignment vertical="center"/>
      <protection/>
    </xf>
    <xf numFmtId="0" fontId="10" fillId="0" borderId="0" xfId="21" applyFont="1" applyAlignment="1" applyProtection="1">
      <alignment vertical="center"/>
      <protection/>
    </xf>
    <xf numFmtId="0" fontId="5" fillId="0" borderId="0" xfId="21" applyFont="1" applyAlignment="1" applyProtection="1">
      <alignment vertical="center"/>
      <protection/>
    </xf>
    <xf numFmtId="0" fontId="35" fillId="0" borderId="0" xfId="21" applyFont="1" applyAlignment="1" applyProtection="1">
      <alignment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18" fillId="0" borderId="0" xfId="21" applyFont="1" applyAlignment="1" applyProtection="1">
      <alignment horizontal="centerContinuous" vertical="center"/>
      <protection/>
    </xf>
    <xf numFmtId="0" fontId="17" fillId="0" borderId="0" xfId="21" applyFont="1" applyAlignment="1" applyProtection="1">
      <alignment horizontal="right" vertical="center"/>
      <protection/>
    </xf>
    <xf numFmtId="0" fontId="18" fillId="0" borderId="14" xfId="21" applyFont="1" applyBorder="1" applyAlignment="1" applyProtection="1">
      <alignment vertical="center"/>
      <protection/>
    </xf>
    <xf numFmtId="0" fontId="18" fillId="0" borderId="2" xfId="21" applyFont="1" applyBorder="1" applyAlignment="1" applyProtection="1">
      <alignment horizontal="centerContinuous" vertical="center"/>
      <protection/>
    </xf>
    <xf numFmtId="0" fontId="18" fillId="0" borderId="4" xfId="21" applyFont="1" applyBorder="1" applyAlignment="1" applyProtection="1">
      <alignment horizontal="centerContinuous" vertical="center"/>
      <protection/>
    </xf>
    <xf numFmtId="0" fontId="18" fillId="0" borderId="15" xfId="21" applyFont="1" applyBorder="1" applyAlignment="1" applyProtection="1">
      <alignment horizontal="left" vertical="center"/>
      <protection/>
    </xf>
    <xf numFmtId="0" fontId="18" fillId="0" borderId="15" xfId="21" applyFont="1" applyBorder="1" applyAlignment="1" applyProtection="1" quotePrefix="1">
      <alignment horizontal="center" vertical="center"/>
      <protection/>
    </xf>
    <xf numFmtId="0" fontId="18" fillId="0" borderId="5" xfId="21" applyFont="1" applyBorder="1" applyAlignment="1" applyProtection="1">
      <alignment horizontal="center" vertical="center"/>
      <protection/>
    </xf>
    <xf numFmtId="49" fontId="18" fillId="0" borderId="6" xfId="21" applyNumberFormat="1" applyFont="1" applyBorder="1" applyAlignment="1" applyProtection="1" quotePrefix="1">
      <alignment horizontal="right" vertical="center"/>
      <protection/>
    </xf>
    <xf numFmtId="190" fontId="11" fillId="0" borderId="6" xfId="21" applyNumberFormat="1" applyFont="1" applyBorder="1" applyAlignment="1" applyProtection="1">
      <alignment horizontal="right" vertical="center"/>
      <protection/>
    </xf>
    <xf numFmtId="197" fontId="11" fillId="0" borderId="6" xfId="21" applyNumberFormat="1" applyFont="1" applyBorder="1" applyAlignment="1" applyProtection="1">
      <alignment horizontal="right" vertical="center"/>
      <protection/>
    </xf>
    <xf numFmtId="188" fontId="11" fillId="0" borderId="0" xfId="21" applyNumberFormat="1" applyFont="1" applyBorder="1" applyAlignment="1" applyProtection="1">
      <alignment horizontal="right" vertical="center"/>
      <protection/>
    </xf>
    <xf numFmtId="0" fontId="17" fillId="0" borderId="0" xfId="21" applyFont="1" applyAlignment="1" applyProtection="1">
      <alignment vertical="center"/>
      <protection/>
    </xf>
    <xf numFmtId="49" fontId="17" fillId="0" borderId="0" xfId="21" applyNumberFormat="1" applyFont="1" applyBorder="1" applyAlignment="1" applyProtection="1" quotePrefix="1">
      <alignment horizontal="left" vertical="center"/>
      <protection/>
    </xf>
    <xf numFmtId="49" fontId="25" fillId="0" borderId="0" xfId="21" applyNumberFormat="1" applyFont="1" applyBorder="1" applyAlignment="1" applyProtection="1" quotePrefix="1">
      <alignment horizontal="left" vertical="center"/>
      <protection/>
    </xf>
    <xf numFmtId="49" fontId="26" fillId="0" borderId="6" xfId="21" applyNumberFormat="1" applyFont="1" applyBorder="1" applyAlignment="1" applyProtection="1" quotePrefix="1">
      <alignment horizontal="right" vertical="center"/>
      <protection/>
    </xf>
    <xf numFmtId="216" fontId="11" fillId="0" borderId="6" xfId="21" applyNumberFormat="1" applyFont="1" applyBorder="1" applyAlignment="1" applyProtection="1">
      <alignment horizontal="right" vertical="center"/>
      <protection/>
    </xf>
    <xf numFmtId="0" fontId="16" fillId="0" borderId="0" xfId="21" applyFont="1" applyAlignment="1" applyProtection="1">
      <alignment horizontal="distributed" vertical="center"/>
      <protection/>
    </xf>
    <xf numFmtId="0" fontId="5" fillId="0" borderId="0" xfId="21" applyFont="1" applyAlignment="1" applyProtection="1">
      <alignment horizontal="distributed" vertical="center"/>
      <protection/>
    </xf>
    <xf numFmtId="49" fontId="17" fillId="0" borderId="6" xfId="21" applyNumberFormat="1" applyFont="1" applyBorder="1" applyAlignment="1" applyProtection="1" quotePrefix="1">
      <alignment horizontal="right" vertical="center"/>
      <protection/>
    </xf>
    <xf numFmtId="216" fontId="11" fillId="0" borderId="6" xfId="21" applyNumberFormat="1" applyFont="1" applyBorder="1" applyAlignment="1" applyProtection="1">
      <alignment horizontal="right" vertical="center"/>
      <protection locked="0"/>
    </xf>
    <xf numFmtId="217" fontId="11" fillId="0" borderId="6" xfId="21" applyNumberFormat="1" applyFont="1" applyBorder="1" applyAlignment="1" applyProtection="1">
      <alignment horizontal="right" vertical="center"/>
      <protection/>
    </xf>
    <xf numFmtId="218" fontId="11" fillId="0" borderId="0" xfId="21" applyNumberFormat="1" applyFont="1" applyBorder="1" applyAlignment="1" applyProtection="1">
      <alignment horizontal="right" vertical="center"/>
      <protection/>
    </xf>
    <xf numFmtId="0" fontId="17" fillId="0" borderId="0" xfId="21" applyFont="1" applyBorder="1" applyAlignment="1" applyProtection="1">
      <alignment horizontal="distributed" vertical="center"/>
      <protection/>
    </xf>
    <xf numFmtId="0" fontId="37" fillId="0" borderId="0" xfId="21" applyFont="1" applyBorder="1" applyAlignment="1" applyProtection="1">
      <alignment horizontal="distributed" vertical="center"/>
      <protection/>
    </xf>
    <xf numFmtId="0" fontId="5" fillId="0" borderId="0" xfId="21" applyFont="1" applyBorder="1" applyAlignment="1" applyProtection="1">
      <alignment horizontal="distributed" vertical="center"/>
      <protection/>
    </xf>
    <xf numFmtId="49" fontId="38" fillId="0" borderId="6" xfId="21" applyNumberFormat="1" applyFont="1" applyBorder="1" applyAlignment="1" applyProtection="1" quotePrefix="1">
      <alignment horizontal="right" vertical="center"/>
      <protection/>
    </xf>
    <xf numFmtId="0" fontId="17" fillId="0" borderId="6" xfId="21" applyFont="1" applyBorder="1" applyAlignment="1" applyProtection="1">
      <alignment horizontal="right" vertical="center"/>
      <protection/>
    </xf>
    <xf numFmtId="0" fontId="37" fillId="0" borderId="0" xfId="21" applyFont="1" applyAlignment="1" applyProtection="1">
      <alignment horizontal="distributed" vertical="center"/>
      <protection/>
    </xf>
    <xf numFmtId="0" fontId="17" fillId="0" borderId="0" xfId="21" applyFont="1" applyBorder="1" applyAlignment="1" applyProtection="1" quotePrefix="1">
      <alignment horizontal="distributed" vertical="center"/>
      <protection/>
    </xf>
    <xf numFmtId="0" fontId="11" fillId="0" borderId="0" xfId="21" applyFont="1" applyBorder="1" applyAlignment="1" applyProtection="1">
      <alignment horizontal="distributed" vertical="center"/>
      <protection/>
    </xf>
    <xf numFmtId="49" fontId="16" fillId="0" borderId="0" xfId="21" applyNumberFormat="1" applyFont="1" applyBorder="1" applyAlignment="1" applyProtection="1">
      <alignment horizontal="left" vertical="center"/>
      <protection/>
    </xf>
    <xf numFmtId="0" fontId="25" fillId="0" borderId="0" xfId="21" applyFont="1" applyAlignment="1" applyProtection="1" quotePrefix="1">
      <alignment horizontal="distributed" vertical="center"/>
      <protection/>
    </xf>
    <xf numFmtId="0" fontId="24" fillId="0" borderId="8" xfId="21" applyFont="1" applyBorder="1" applyAlignment="1" applyProtection="1">
      <alignment vertical="center"/>
      <protection/>
    </xf>
    <xf numFmtId="0" fontId="17" fillId="0" borderId="8" xfId="21" applyFont="1" applyBorder="1" applyAlignment="1" applyProtection="1" quotePrefix="1">
      <alignment horizontal="left" vertical="center"/>
      <protection/>
    </xf>
    <xf numFmtId="0" fontId="17" fillId="0" borderId="8" xfId="21" applyFont="1" applyBorder="1" applyAlignment="1" applyProtection="1" quotePrefix="1">
      <alignment horizontal="right" vertical="center"/>
      <protection/>
    </xf>
    <xf numFmtId="49" fontId="17" fillId="0" borderId="9" xfId="21" applyNumberFormat="1" applyFont="1" applyBorder="1" applyAlignment="1" applyProtection="1" quotePrefix="1">
      <alignment horizontal="distributed" vertical="center"/>
      <protection/>
    </xf>
    <xf numFmtId="190" fontId="11" fillId="0" borderId="13" xfId="21" applyNumberFormat="1" applyFont="1" applyBorder="1" applyAlignment="1" applyProtection="1">
      <alignment vertical="center"/>
      <protection/>
    </xf>
    <xf numFmtId="197" fontId="11" fillId="0" borderId="13" xfId="21" applyNumberFormat="1" applyFont="1" applyBorder="1" applyAlignment="1" applyProtection="1">
      <alignment vertical="center"/>
      <protection/>
    </xf>
    <xf numFmtId="188" fontId="11" fillId="0" borderId="8" xfId="21" applyNumberFormat="1" applyFont="1" applyBorder="1" applyAlignment="1" applyProtection="1">
      <alignment vertical="center"/>
      <protection/>
    </xf>
    <xf numFmtId="0" fontId="5" fillId="0" borderId="0" xfId="21" applyFont="1" applyBorder="1" applyAlignment="1" applyProtection="1">
      <alignment horizontal="justify" vertical="center"/>
      <protection/>
    </xf>
    <xf numFmtId="0" fontId="17" fillId="0" borderId="0" xfId="22" applyFont="1" applyBorder="1" applyAlignment="1" applyProtection="1">
      <alignment horizontal="distributed" vertical="center"/>
      <protection/>
    </xf>
    <xf numFmtId="0" fontId="5" fillId="0" borderId="0" xfId="21" applyFont="1" applyAlignment="1">
      <alignment horizontal="left" vertical="center"/>
      <protection/>
    </xf>
    <xf numFmtId="0" fontId="17" fillId="0" borderId="0" xfId="21" applyFont="1" applyBorder="1" applyAlignment="1" applyProtection="1">
      <alignment vertical="center" wrapText="1"/>
      <protection/>
    </xf>
    <xf numFmtId="0" fontId="23" fillId="0" borderId="0" xfId="21" applyFont="1">
      <alignment/>
      <protection/>
    </xf>
    <xf numFmtId="0" fontId="25" fillId="0" borderId="0" xfId="21" applyFont="1">
      <alignment/>
      <protection/>
    </xf>
    <xf numFmtId="0" fontId="24" fillId="0" borderId="0" xfId="21" applyFont="1">
      <alignment/>
      <protection/>
    </xf>
    <xf numFmtId="0" fontId="5" fillId="0" borderId="0" xfId="21" applyFont="1">
      <alignment/>
      <protection/>
    </xf>
    <xf numFmtId="0" fontId="1" fillId="0" borderId="0" xfId="22" applyFont="1" applyAlignment="1" applyProtection="1">
      <alignment horizontal="left" vertical="center"/>
      <protection/>
    </xf>
    <xf numFmtId="0" fontId="1" fillId="0" borderId="0" xfId="22" applyFont="1" applyAlignment="1" applyProtection="1">
      <alignment vertical="center"/>
      <protection/>
    </xf>
    <xf numFmtId="0" fontId="40" fillId="0" borderId="0" xfId="22" applyFont="1" applyAlignment="1" applyProtection="1">
      <alignment vertical="center"/>
      <protection/>
    </xf>
    <xf numFmtId="190" fontId="1" fillId="0" borderId="0" xfId="22" applyNumberFormat="1" applyFont="1" applyAlignment="1" applyProtection="1">
      <alignment vertical="center"/>
      <protection/>
    </xf>
    <xf numFmtId="191" fontId="1" fillId="0" borderId="0" xfId="22" applyNumberFormat="1" applyFont="1" applyAlignment="1" applyProtection="1">
      <alignment vertical="center"/>
      <protection/>
    </xf>
    <xf numFmtId="0" fontId="1" fillId="0" borderId="0" xfId="22" applyFont="1" applyAlignment="1" applyProtection="1">
      <alignment horizontal="right" vertical="center"/>
      <protection/>
    </xf>
    <xf numFmtId="0" fontId="1" fillId="3" borderId="0" xfId="22" applyFont="1" applyFill="1" applyAlignment="1" applyProtection="1">
      <alignment horizontal="left" vertical="center"/>
      <protection/>
    </xf>
    <xf numFmtId="0" fontId="1" fillId="3" borderId="0" xfId="22" applyFont="1" applyFill="1" applyAlignment="1" applyProtection="1">
      <alignment vertical="center"/>
      <protection/>
    </xf>
    <xf numFmtId="0" fontId="40" fillId="3" borderId="0" xfId="22" applyFont="1" applyFill="1" applyAlignment="1" applyProtection="1">
      <alignment vertical="center"/>
      <protection/>
    </xf>
    <xf numFmtId="0" fontId="1" fillId="0" borderId="0" xfId="22" applyFont="1" applyAlignment="1" applyProtection="1">
      <alignment horizontal="center" vertical="center"/>
      <protection/>
    </xf>
    <xf numFmtId="0" fontId="42" fillId="0" borderId="0" xfId="22" applyFont="1" applyAlignment="1" applyProtection="1">
      <alignment horizontal="right" vertical="center"/>
      <protection/>
    </xf>
    <xf numFmtId="0" fontId="43" fillId="0" borderId="0" xfId="22" applyFont="1" applyAlignment="1" applyProtection="1">
      <alignment horizontal="right" vertical="center"/>
      <protection/>
    </xf>
    <xf numFmtId="0" fontId="12" fillId="0" borderId="0" xfId="22" applyFont="1" applyAlignment="1" applyProtection="1">
      <alignment vertical="center"/>
      <protection/>
    </xf>
    <xf numFmtId="41" fontId="13" fillId="0" borderId="0" xfId="24" applyFont="1" applyAlignment="1" applyProtection="1">
      <alignment vertical="center"/>
      <protection/>
    </xf>
    <xf numFmtId="41" fontId="13" fillId="0" borderId="0" xfId="24" applyFont="1" applyAlignment="1" applyProtection="1">
      <alignment horizontal="centerContinuous" vertical="center"/>
      <protection/>
    </xf>
    <xf numFmtId="41" fontId="44" fillId="0" borderId="0" xfId="24" applyFont="1" applyAlignment="1" applyProtection="1">
      <alignment horizontal="centerContinuous" vertical="center"/>
      <protection/>
    </xf>
    <xf numFmtId="190" fontId="13" fillId="0" borderId="0" xfId="24" applyNumberFormat="1" applyFont="1" applyAlignment="1" applyProtection="1">
      <alignment horizontal="centerContinuous" vertical="center"/>
      <protection/>
    </xf>
    <xf numFmtId="191" fontId="13" fillId="0" borderId="0" xfId="24" applyNumberFormat="1" applyFont="1" applyAlignment="1" applyProtection="1" quotePrefix="1">
      <alignment horizontal="centerContinuous" vertical="center"/>
      <protection/>
    </xf>
    <xf numFmtId="0" fontId="14" fillId="0" borderId="0" xfId="22" applyFont="1" applyAlignment="1" applyProtection="1">
      <alignment horizontal="right"/>
      <protection/>
    </xf>
    <xf numFmtId="0" fontId="13" fillId="0" borderId="0" xfId="22" applyFont="1" applyAlignment="1" applyProtection="1">
      <alignment horizontal="right" vertical="center"/>
      <protection/>
    </xf>
    <xf numFmtId="0" fontId="45" fillId="0" borderId="0" xfId="22" applyFont="1" applyAlignment="1" applyProtection="1">
      <alignment horizontal="right" vertical="center"/>
      <protection/>
    </xf>
    <xf numFmtId="0" fontId="17" fillId="0" borderId="0" xfId="22" applyFont="1" applyAlignment="1" applyProtection="1">
      <alignment vertical="center"/>
      <protection/>
    </xf>
    <xf numFmtId="0" fontId="37" fillId="0" borderId="0" xfId="21" applyFont="1" applyBorder="1" applyAlignment="1" applyProtection="1">
      <alignment horizontal="justify" vertical="center"/>
      <protection/>
    </xf>
    <xf numFmtId="0" fontId="15" fillId="0" borderId="0" xfId="22" applyFont="1" applyAlignment="1" applyProtection="1">
      <alignment vertical="center"/>
      <protection/>
    </xf>
    <xf numFmtId="0" fontId="24" fillId="0" borderId="0" xfId="22" applyFont="1" applyAlignment="1" applyProtection="1">
      <alignment horizontal="centerContinuous" vertical="center"/>
      <protection/>
    </xf>
    <xf numFmtId="190" fontId="15" fillId="0" borderId="0" xfId="22" applyNumberFormat="1" applyFont="1" applyAlignment="1" applyProtection="1">
      <alignment horizontal="centerContinuous" vertical="center"/>
      <protection/>
    </xf>
    <xf numFmtId="191" fontId="15" fillId="0" borderId="0" xfId="22" applyNumberFormat="1" applyFont="1" applyAlignment="1" applyProtection="1">
      <alignment horizontal="centerContinuous" vertical="center"/>
      <protection/>
    </xf>
    <xf numFmtId="0" fontId="19" fillId="0" borderId="0" xfId="22" applyFont="1" applyAlignment="1" applyProtection="1">
      <alignment horizontal="right" vertical="center"/>
      <protection/>
    </xf>
    <xf numFmtId="0" fontId="15" fillId="0" borderId="0" xfId="22" applyFont="1" applyAlignment="1" applyProtection="1">
      <alignment horizontal="center" vertical="center"/>
      <protection/>
    </xf>
    <xf numFmtId="0" fontId="5" fillId="0" borderId="0" xfId="22" applyFont="1" applyAlignment="1" applyProtection="1">
      <alignment horizontal="center" vertical="center"/>
      <protection/>
    </xf>
    <xf numFmtId="0" fontId="40" fillId="0" borderId="14" xfId="22" applyFont="1" applyBorder="1" applyAlignment="1" applyProtection="1" quotePrefix="1">
      <alignment vertical="center"/>
      <protection/>
    </xf>
    <xf numFmtId="190" fontId="18" fillId="0" borderId="4" xfId="22" applyNumberFormat="1" applyFont="1" applyBorder="1" applyAlignment="1" applyProtection="1">
      <alignment horizontal="centerContinuous" vertical="center"/>
      <protection/>
    </xf>
    <xf numFmtId="190" fontId="18" fillId="0" borderId="2" xfId="22" applyNumberFormat="1" applyFont="1" applyBorder="1" applyAlignment="1" applyProtection="1">
      <alignment horizontal="centerContinuous" vertical="center"/>
      <protection/>
    </xf>
    <xf numFmtId="191" fontId="18" fillId="0" borderId="4" xfId="22" applyNumberFormat="1" applyFont="1" applyBorder="1" applyAlignment="1" applyProtection="1">
      <alignment horizontal="centerContinuous" vertical="center"/>
      <protection/>
    </xf>
    <xf numFmtId="0" fontId="18" fillId="0" borderId="4" xfId="22" applyFont="1" applyBorder="1" applyAlignment="1" applyProtection="1">
      <alignment horizontal="centerContinuous" vertical="center"/>
      <protection/>
    </xf>
    <xf numFmtId="0" fontId="17" fillId="3" borderId="16" xfId="22" applyFont="1" applyFill="1" applyBorder="1" applyAlignment="1" applyProtection="1">
      <alignment vertical="center"/>
      <protection/>
    </xf>
    <xf numFmtId="0" fontId="18" fillId="3" borderId="16" xfId="22" applyFont="1" applyFill="1" applyBorder="1" applyAlignment="1" applyProtection="1">
      <alignment vertical="center"/>
      <protection/>
    </xf>
    <xf numFmtId="0" fontId="40" fillId="3" borderId="17" xfId="22" applyFont="1" applyFill="1" applyBorder="1" applyAlignment="1" applyProtection="1">
      <alignment vertical="center"/>
      <protection/>
    </xf>
    <xf numFmtId="0" fontId="5" fillId="4" borderId="18" xfId="22" applyFont="1" applyFill="1" applyBorder="1" applyAlignment="1" applyProtection="1" quotePrefix="1">
      <alignment horizontal="center" vertical="center"/>
      <protection/>
    </xf>
    <xf numFmtId="0" fontId="18" fillId="0" borderId="0" xfId="22" applyFont="1" applyAlignment="1" applyProtection="1">
      <alignment vertical="center"/>
      <protection/>
    </xf>
    <xf numFmtId="0" fontId="40" fillId="0" borderId="15" xfId="22" applyFont="1" applyBorder="1" applyAlignment="1" applyProtection="1">
      <alignment horizontal="left" vertical="center"/>
      <protection/>
    </xf>
    <xf numFmtId="190" fontId="18" fillId="0" borderId="15" xfId="22" applyNumberFormat="1" applyFont="1" applyBorder="1" applyAlignment="1" applyProtection="1" quotePrefix="1">
      <alignment horizontal="center" vertical="center"/>
      <protection/>
    </xf>
    <xf numFmtId="190" fontId="18" fillId="0" borderId="15" xfId="22" applyNumberFormat="1" applyFont="1" applyBorder="1" applyAlignment="1" applyProtection="1">
      <alignment horizontal="center" vertical="center"/>
      <protection/>
    </xf>
    <xf numFmtId="0" fontId="18" fillId="0" borderId="5" xfId="22" applyFont="1" applyBorder="1" applyAlignment="1" applyProtection="1">
      <alignment horizontal="center" vertical="center"/>
      <protection/>
    </xf>
    <xf numFmtId="0" fontId="17" fillId="3" borderId="5" xfId="22" applyFont="1" applyFill="1" applyBorder="1" applyAlignment="1" applyProtection="1">
      <alignment vertical="center"/>
      <protection/>
    </xf>
    <xf numFmtId="0" fontId="18" fillId="3" borderId="5" xfId="22" applyFont="1" applyFill="1" applyBorder="1" applyAlignment="1" applyProtection="1" quotePrefix="1">
      <alignment horizontal="left" vertical="center"/>
      <protection/>
    </xf>
    <xf numFmtId="0" fontId="40" fillId="3" borderId="15" xfId="22" applyFont="1" applyFill="1" applyBorder="1" applyAlignment="1" applyProtection="1">
      <alignment horizontal="left" vertical="center"/>
      <protection/>
    </xf>
    <xf numFmtId="0" fontId="35" fillId="4" borderId="19" xfId="22" applyFont="1" applyFill="1" applyBorder="1" applyAlignment="1" applyProtection="1">
      <alignment horizontal="center" vertical="center"/>
      <protection/>
    </xf>
    <xf numFmtId="0" fontId="17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40" fillId="0" borderId="6" xfId="22" applyFont="1" applyBorder="1" applyAlignment="1" applyProtection="1">
      <alignment horizontal="left" vertical="center"/>
      <protection/>
    </xf>
    <xf numFmtId="190" fontId="18" fillId="0" borderId="6" xfId="22" applyNumberFormat="1" applyFont="1" applyBorder="1" applyAlignment="1" applyProtection="1" quotePrefix="1">
      <alignment horizontal="center" vertical="center"/>
      <protection/>
    </xf>
    <xf numFmtId="190" fontId="18" fillId="0" borderId="6" xfId="22" applyNumberFormat="1" applyFont="1" applyBorder="1" applyAlignment="1" applyProtection="1">
      <alignment horizontal="center" vertical="center"/>
      <protection/>
    </xf>
    <xf numFmtId="0" fontId="18" fillId="0" borderId="0" xfId="22" applyFont="1" applyBorder="1" applyAlignment="1" applyProtection="1">
      <alignment horizontal="center" vertical="center"/>
      <protection/>
    </xf>
    <xf numFmtId="0" fontId="17" fillId="3" borderId="0" xfId="22" applyFont="1" applyFill="1" applyBorder="1" applyAlignment="1" applyProtection="1">
      <alignment vertical="center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40" fillId="3" borderId="6" xfId="22" applyFont="1" applyFill="1" applyBorder="1" applyAlignment="1" applyProtection="1">
      <alignment horizontal="left" vertical="center"/>
      <protection/>
    </xf>
    <xf numFmtId="0" fontId="5" fillId="4" borderId="20" xfId="22" applyFont="1" applyFill="1" applyBorder="1" applyAlignment="1" applyProtection="1">
      <alignment horizontal="center" vertical="center"/>
      <protection/>
    </xf>
    <xf numFmtId="0" fontId="46" fillId="0" borderId="6" xfId="22" applyFont="1" applyBorder="1" applyAlignment="1" applyProtection="1">
      <alignment horizontal="right" vertical="center"/>
      <protection/>
    </xf>
    <xf numFmtId="216" fontId="11" fillId="0" borderId="6" xfId="22" applyNumberFormat="1" applyFont="1" applyBorder="1" applyAlignment="1" applyProtection="1">
      <alignment horizontal="right" vertical="center"/>
      <protection/>
    </xf>
    <xf numFmtId="217" fontId="11" fillId="0" borderId="6" xfId="22" applyNumberFormat="1" applyFont="1" applyBorder="1" applyAlignment="1" applyProtection="1">
      <alignment horizontal="right" vertical="center"/>
      <protection/>
    </xf>
    <xf numFmtId="218" fontId="11" fillId="0" borderId="0" xfId="22" applyNumberFormat="1" applyFont="1" applyBorder="1" applyAlignment="1" applyProtection="1">
      <alignment horizontal="right" vertical="center"/>
      <protection/>
    </xf>
    <xf numFmtId="0" fontId="46" fillId="3" borderId="0" xfId="22" applyFont="1" applyFill="1" applyBorder="1" applyAlignment="1" applyProtection="1">
      <alignment vertical="center"/>
      <protection/>
    </xf>
    <xf numFmtId="0" fontId="46" fillId="3" borderId="6" xfId="22" applyFont="1" applyFill="1" applyBorder="1" applyAlignment="1" applyProtection="1">
      <alignment vertical="center"/>
      <protection/>
    </xf>
    <xf numFmtId="0" fontId="5" fillId="4" borderId="20" xfId="22" applyFont="1" applyFill="1" applyBorder="1" applyAlignment="1" applyProtection="1" quotePrefix="1">
      <alignment horizontal="center" vertical="center"/>
      <protection/>
    </xf>
    <xf numFmtId="0" fontId="47" fillId="0" borderId="0" xfId="22" applyFont="1" applyAlignment="1" applyProtection="1">
      <alignment vertical="center"/>
      <protection/>
    </xf>
    <xf numFmtId="0" fontId="17" fillId="0" borderId="0" xfId="22" applyFont="1" applyBorder="1" applyAlignment="1" applyProtection="1" quotePrefix="1">
      <alignment horizontal="left" vertical="center"/>
      <protection/>
    </xf>
    <xf numFmtId="0" fontId="25" fillId="0" borderId="0" xfId="22" applyFont="1" applyBorder="1" applyAlignment="1" applyProtection="1">
      <alignment horizontal="distributed" vertical="center"/>
      <protection/>
    </xf>
    <xf numFmtId="0" fontId="25" fillId="0" borderId="6" xfId="22" applyFont="1" applyBorder="1" applyAlignment="1" applyProtection="1">
      <alignment horizontal="right" vertical="center"/>
      <protection/>
    </xf>
    <xf numFmtId="0" fontId="17" fillId="3" borderId="0" xfId="22" applyFont="1" applyFill="1" applyBorder="1" applyAlignment="1" applyProtection="1" quotePrefix="1">
      <alignment horizontal="left" vertical="center"/>
      <protection/>
    </xf>
    <xf numFmtId="0" fontId="25" fillId="3" borderId="0" xfId="22" applyFont="1" applyFill="1" applyBorder="1" applyAlignment="1" applyProtection="1">
      <alignment horizontal="distributed" vertical="center"/>
      <protection/>
    </xf>
    <xf numFmtId="0" fontId="25" fillId="3" borderId="6" xfId="22" applyFont="1" applyFill="1" applyBorder="1" applyAlignment="1" applyProtection="1">
      <alignment vertical="center"/>
      <protection/>
    </xf>
    <xf numFmtId="0" fontId="47" fillId="0" borderId="0" xfId="22" applyFont="1" applyBorder="1" applyAlignment="1" applyProtection="1">
      <alignment vertical="center"/>
      <protection/>
    </xf>
    <xf numFmtId="0" fontId="25" fillId="0" borderId="6" xfId="22" applyFont="1" applyBorder="1" applyAlignment="1" applyProtection="1" quotePrefix="1">
      <alignment horizontal="right" vertical="center"/>
      <protection/>
    </xf>
    <xf numFmtId="0" fontId="25" fillId="3" borderId="6" xfId="22" applyFont="1" applyFill="1" applyBorder="1" applyAlignment="1" applyProtection="1" quotePrefix="1">
      <alignment horizontal="distributed" vertical="center"/>
      <protection/>
    </xf>
    <xf numFmtId="0" fontId="17" fillId="0" borderId="0" xfId="22" applyFont="1" applyBorder="1" applyAlignment="1" applyProtection="1">
      <alignment horizontal="distributed" vertical="center"/>
      <protection/>
    </xf>
    <xf numFmtId="216" fontId="11" fillId="0" borderId="6" xfId="22" applyNumberFormat="1" applyFont="1" applyBorder="1" applyAlignment="1" applyProtection="1">
      <alignment horizontal="right" vertical="center"/>
      <protection locked="0"/>
    </xf>
    <xf numFmtId="192" fontId="17" fillId="3" borderId="0" xfId="22" applyNumberFormat="1" applyFont="1" applyFill="1" applyBorder="1" applyAlignment="1" applyProtection="1">
      <alignment horizontal="center" vertical="center"/>
      <protection/>
    </xf>
    <xf numFmtId="0" fontId="24" fillId="0" borderId="0" xfId="22" applyFont="1" applyBorder="1" applyAlignment="1" applyProtection="1">
      <alignment horizontal="left" vertical="center"/>
      <protection/>
    </xf>
    <xf numFmtId="0" fontId="5" fillId="0" borderId="0" xfId="22" applyFont="1" applyAlignment="1" applyProtection="1">
      <alignment vertical="center"/>
      <protection/>
    </xf>
    <xf numFmtId="0" fontId="50" fillId="0" borderId="0" xfId="22" applyFont="1" applyAlignment="1" applyProtection="1">
      <alignment vertical="center"/>
      <protection/>
    </xf>
    <xf numFmtId="41" fontId="51" fillId="0" borderId="0" xfId="24" applyFont="1" applyAlignment="1" applyProtection="1">
      <alignment vertical="center"/>
      <protection/>
    </xf>
    <xf numFmtId="192" fontId="17" fillId="0" borderId="0" xfId="22" applyNumberFormat="1" applyFont="1" applyBorder="1" applyAlignment="1" applyProtection="1" quotePrefix="1">
      <alignment horizontal="center" vertical="center"/>
      <protection/>
    </xf>
    <xf numFmtId="192" fontId="17" fillId="3" borderId="0" xfId="22" applyNumberFormat="1" applyFont="1" applyFill="1" applyBorder="1" applyAlignment="1" applyProtection="1" quotePrefix="1">
      <alignment horizontal="center" vertical="center"/>
      <protection/>
    </xf>
    <xf numFmtId="0" fontId="30" fillId="0" borderId="0" xfId="22" applyFont="1" applyAlignment="1" applyProtection="1">
      <alignment vertical="center"/>
      <protection/>
    </xf>
    <xf numFmtId="0" fontId="21" fillId="0" borderId="0" xfId="22" applyFont="1" applyAlignment="1" applyProtection="1">
      <alignment vertical="center"/>
      <protection/>
    </xf>
    <xf numFmtId="192" fontId="17" fillId="0" borderId="0" xfId="22" applyNumberFormat="1" applyFont="1" applyBorder="1" applyAlignment="1" applyProtection="1">
      <alignment horizontal="center" vertical="center"/>
      <protection/>
    </xf>
    <xf numFmtId="0" fontId="46" fillId="0" borderId="9" xfId="22" applyFont="1" applyBorder="1" applyAlignment="1" applyProtection="1">
      <alignment horizontal="right" vertical="center"/>
      <protection/>
    </xf>
    <xf numFmtId="216" fontId="11" fillId="0" borderId="9" xfId="22" applyNumberFormat="1" applyFont="1" applyBorder="1" applyAlignment="1" applyProtection="1">
      <alignment horizontal="right" vertical="center"/>
      <protection/>
    </xf>
    <xf numFmtId="217" fontId="11" fillId="0" borderId="9" xfId="22" applyNumberFormat="1" applyFont="1" applyBorder="1" applyAlignment="1" applyProtection="1">
      <alignment horizontal="right" vertical="center"/>
      <protection/>
    </xf>
    <xf numFmtId="218" fontId="11" fillId="0" borderId="8" xfId="22" applyNumberFormat="1" applyFont="1" applyBorder="1" applyAlignment="1" applyProtection="1">
      <alignment horizontal="right" vertical="center"/>
      <protection/>
    </xf>
    <xf numFmtId="0" fontId="17" fillId="3" borderId="0" xfId="22" applyFont="1" applyFill="1" applyBorder="1" applyAlignment="1" applyProtection="1" quotePrefix="1">
      <alignment horizontal="right" vertical="center"/>
      <protection/>
    </xf>
    <xf numFmtId="0" fontId="24" fillId="3" borderId="0" xfId="22" applyFont="1" applyFill="1" applyAlignment="1" applyProtection="1">
      <alignment vertical="center"/>
      <protection/>
    </xf>
    <xf numFmtId="0" fontId="46" fillId="3" borderId="0" xfId="22" applyFont="1" applyFill="1" applyAlignment="1" applyProtection="1">
      <alignment vertical="center"/>
      <protection/>
    </xf>
    <xf numFmtId="0" fontId="46" fillId="0" borderId="20" xfId="22" applyFont="1" applyBorder="1" applyAlignment="1" applyProtection="1">
      <alignment horizontal="center" vertical="center"/>
      <protection/>
    </xf>
    <xf numFmtId="0" fontId="46" fillId="0" borderId="0" xfId="22" applyFont="1" applyAlignment="1" applyProtection="1">
      <alignment vertical="center"/>
      <protection/>
    </xf>
    <xf numFmtId="0" fontId="1" fillId="0" borderId="20" xfId="22" applyFont="1" applyBorder="1" applyAlignment="1" applyProtection="1">
      <alignment horizontal="center" vertical="center"/>
      <protection/>
    </xf>
    <xf numFmtId="0" fontId="12" fillId="0" borderId="0" xfId="22" applyFont="1" applyAlignment="1" applyProtection="1">
      <alignment horizontal="left"/>
      <protection/>
    </xf>
    <xf numFmtId="0" fontId="12" fillId="0" borderId="0" xfId="22" applyFont="1" applyAlignment="1" applyProtection="1">
      <alignment horizontal="centerContinuous" vertical="center"/>
      <protection/>
    </xf>
    <xf numFmtId="190" fontId="12" fillId="0" borderId="0" xfId="22" applyNumberFormat="1" applyFont="1" applyAlignment="1" applyProtection="1">
      <alignment horizontal="centerContinuous" vertical="center"/>
      <protection/>
    </xf>
    <xf numFmtId="191" fontId="12" fillId="0" borderId="0" xfId="22" applyNumberFormat="1" applyFont="1" applyAlignment="1" applyProtection="1">
      <alignment horizontal="centerContinuous" vertical="center"/>
      <protection/>
    </xf>
    <xf numFmtId="0" fontId="42" fillId="3" borderId="0" xfId="22" applyFont="1" applyFill="1" applyAlignment="1" applyProtection="1">
      <alignment horizontal="left" vertical="center"/>
      <protection/>
    </xf>
    <xf numFmtId="0" fontId="17" fillId="3" borderId="0" xfId="22" applyFont="1" applyFill="1" applyAlignment="1" applyProtection="1">
      <alignment vertical="center"/>
      <protection/>
    </xf>
    <xf numFmtId="0" fontId="12" fillId="3" borderId="0" xfId="22" applyFont="1" applyFill="1" applyAlignment="1" applyProtection="1">
      <alignment horizontal="centerContinuous" vertical="center"/>
      <protection/>
    </xf>
    <xf numFmtId="0" fontId="24" fillId="3" borderId="0" xfId="22" applyFont="1" applyFill="1" applyAlignment="1" applyProtection="1">
      <alignment horizontal="centerContinuous" vertical="center"/>
      <protection/>
    </xf>
    <xf numFmtId="0" fontId="43" fillId="0" borderId="20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horizontal="left"/>
      <protection/>
    </xf>
    <xf numFmtId="0" fontId="52" fillId="3" borderId="0" xfId="22" applyFont="1" applyFill="1" applyAlignment="1" applyProtection="1">
      <alignment horizontal="left" vertical="center"/>
      <protection/>
    </xf>
    <xf numFmtId="41" fontId="13" fillId="3" borderId="0" xfId="24" applyFont="1" applyFill="1" applyAlignment="1" applyProtection="1">
      <alignment vertical="center"/>
      <protection/>
    </xf>
    <xf numFmtId="41" fontId="13" fillId="3" borderId="0" xfId="24" applyFont="1" applyFill="1" applyAlignment="1" applyProtection="1">
      <alignment horizontal="centerContinuous" vertical="center"/>
      <protection/>
    </xf>
    <xf numFmtId="41" fontId="44" fillId="3" borderId="0" xfId="24" applyFont="1" applyFill="1" applyAlignment="1" applyProtection="1">
      <alignment horizontal="centerContinuous" vertical="center"/>
      <protection/>
    </xf>
    <xf numFmtId="0" fontId="45" fillId="0" borderId="20" xfId="22" applyFont="1" applyBorder="1" applyAlignment="1" applyProtection="1">
      <alignment horizontal="right" vertical="center"/>
      <protection/>
    </xf>
    <xf numFmtId="0" fontId="54" fillId="0" borderId="0" xfId="22" applyFont="1" applyAlignment="1" applyProtection="1">
      <alignment horizontal="left" vertical="center"/>
      <protection/>
    </xf>
    <xf numFmtId="0" fontId="17" fillId="0" borderId="0" xfId="22" applyFont="1" applyAlignment="1" applyProtection="1">
      <alignment horizontal="right" vertical="center"/>
      <protection/>
    </xf>
    <xf numFmtId="0" fontId="53" fillId="3" borderId="0" xfId="22" applyFont="1" applyFill="1" applyAlignment="1" applyProtection="1">
      <alignment horizontal="left" vertical="center"/>
      <protection/>
    </xf>
    <xf numFmtId="0" fontId="15" fillId="3" borderId="0" xfId="22" applyFont="1" applyFill="1" applyAlignment="1" applyProtection="1">
      <alignment vertical="center"/>
      <protection/>
    </xf>
    <xf numFmtId="0" fontId="5" fillId="0" borderId="20" xfId="22" applyFont="1" applyBorder="1" applyAlignment="1" applyProtection="1">
      <alignment horizontal="center" vertical="center"/>
      <protection/>
    </xf>
    <xf numFmtId="0" fontId="40" fillId="0" borderId="14" xfId="22" applyFont="1" applyBorder="1" applyAlignment="1" applyProtection="1">
      <alignment vertical="center"/>
      <protection/>
    </xf>
    <xf numFmtId="0" fontId="5" fillId="4" borderId="19" xfId="22" applyFont="1" applyFill="1" applyBorder="1" applyAlignment="1" applyProtection="1">
      <alignment horizontal="center" vertical="center"/>
      <protection/>
    </xf>
    <xf numFmtId="0" fontId="46" fillId="0" borderId="0" xfId="22" applyFont="1" applyBorder="1" applyAlignment="1" applyProtection="1">
      <alignment vertical="center"/>
      <protection/>
    </xf>
    <xf numFmtId="0" fontId="46" fillId="0" borderId="6" xfId="22" applyFont="1" applyBorder="1" applyAlignment="1" applyProtection="1">
      <alignment vertical="center"/>
      <protection/>
    </xf>
    <xf numFmtId="0" fontId="25" fillId="0" borderId="6" xfId="22" applyFont="1" applyBorder="1" applyAlignment="1" applyProtection="1">
      <alignment vertical="center"/>
      <protection/>
    </xf>
    <xf numFmtId="0" fontId="25" fillId="0" borderId="0" xfId="22" applyFont="1" applyBorder="1" applyAlignment="1" applyProtection="1" quotePrefix="1">
      <alignment horizontal="distributed" vertical="center"/>
      <protection/>
    </xf>
    <xf numFmtId="0" fontId="55" fillId="0" borderId="6" xfId="22" applyFont="1" applyBorder="1" applyAlignment="1" applyProtection="1" quotePrefix="1">
      <alignment horizontal="distributed" vertical="center"/>
      <protection/>
    </xf>
    <xf numFmtId="0" fontId="25" fillId="3" borderId="0" xfId="22" applyFont="1" applyFill="1" applyBorder="1" applyAlignment="1" applyProtection="1" quotePrefix="1">
      <alignment horizontal="distributed" vertical="center"/>
      <protection/>
    </xf>
    <xf numFmtId="0" fontId="55" fillId="3" borderId="6" xfId="22" applyFont="1" applyFill="1" applyBorder="1" applyAlignment="1" applyProtection="1" quotePrefix="1">
      <alignment horizontal="distributed" vertical="center"/>
      <protection/>
    </xf>
    <xf numFmtId="0" fontId="25" fillId="0" borderId="0" xfId="22" applyFont="1" applyBorder="1" applyAlignment="1" applyProtection="1">
      <alignment vertical="center"/>
      <protection/>
    </xf>
    <xf numFmtId="0" fontId="55" fillId="0" borderId="6" xfId="22" applyFont="1" applyBorder="1" applyAlignment="1" applyProtection="1">
      <alignment vertical="center"/>
      <protection/>
    </xf>
    <xf numFmtId="0" fontId="25" fillId="3" borderId="0" xfId="22" applyFont="1" applyFill="1" applyBorder="1" applyAlignment="1" applyProtection="1">
      <alignment vertical="center"/>
      <protection/>
    </xf>
    <xf numFmtId="0" fontId="55" fillId="3" borderId="6" xfId="22" applyFont="1" applyFill="1" applyBorder="1" applyAlignment="1" applyProtection="1">
      <alignment vertical="center"/>
      <protection/>
    </xf>
    <xf numFmtId="49" fontId="16" fillId="0" borderId="0" xfId="22" applyNumberFormat="1" applyFont="1" applyBorder="1" applyAlignment="1" applyProtection="1">
      <alignment horizontal="left" vertical="center"/>
      <protection/>
    </xf>
    <xf numFmtId="0" fontId="15" fillId="3" borderId="0" xfId="22" applyFont="1" applyFill="1" applyBorder="1" applyAlignment="1" applyProtection="1">
      <alignment vertical="center"/>
      <protection/>
    </xf>
    <xf numFmtId="49" fontId="16" fillId="3" borderId="0" xfId="22" applyNumberFormat="1" applyFont="1" applyFill="1" applyBorder="1" applyAlignment="1" applyProtection="1">
      <alignment horizontal="left" vertical="center"/>
      <protection/>
    </xf>
    <xf numFmtId="0" fontId="17" fillId="0" borderId="8" xfId="22" applyFont="1" applyBorder="1" applyAlignment="1" applyProtection="1" quotePrefix="1">
      <alignment horizontal="right" vertical="center"/>
      <protection/>
    </xf>
    <xf numFmtId="0" fontId="18" fillId="0" borderId="8" xfId="22" applyFont="1" applyBorder="1" applyAlignment="1" applyProtection="1" quotePrefix="1">
      <alignment horizontal="left" vertical="center"/>
      <protection/>
    </xf>
    <xf numFmtId="0" fontId="46" fillId="0" borderId="8" xfId="22" applyFont="1" applyBorder="1" applyAlignment="1" applyProtection="1">
      <alignment vertical="center"/>
      <protection/>
    </xf>
    <xf numFmtId="0" fontId="46" fillId="0" borderId="9" xfId="22" applyFont="1" applyBorder="1" applyAlignment="1" applyProtection="1">
      <alignment vertical="center"/>
      <protection/>
    </xf>
    <xf numFmtId="0" fontId="23" fillId="0" borderId="0" xfId="22" applyFont="1" applyAlignment="1">
      <alignment vertical="center"/>
      <protection/>
    </xf>
    <xf numFmtId="0" fontId="30" fillId="0" borderId="0" xfId="22" applyFont="1" applyAlignment="1">
      <alignment vertical="center"/>
      <protection/>
    </xf>
    <xf numFmtId="0" fontId="46" fillId="0" borderId="0" xfId="22" applyFont="1" applyAlignment="1">
      <alignment vertical="center"/>
      <protection/>
    </xf>
    <xf numFmtId="190" fontId="47" fillId="0" borderId="0" xfId="22" applyNumberFormat="1" applyFont="1" applyAlignment="1">
      <alignment vertical="center"/>
      <protection/>
    </xf>
    <xf numFmtId="190" fontId="56" fillId="0" borderId="0" xfId="22" applyNumberFormat="1" applyFont="1" applyAlignment="1">
      <alignment vertical="center"/>
      <protection/>
    </xf>
    <xf numFmtId="191" fontId="47" fillId="0" borderId="0" xfId="22" applyNumberFormat="1" applyFont="1" applyAlignment="1">
      <alignment vertical="center"/>
      <protection/>
    </xf>
    <xf numFmtId="0" fontId="47" fillId="0" borderId="0" xfId="22" applyFont="1" applyAlignment="1">
      <alignment vertical="center"/>
      <protection/>
    </xf>
    <xf numFmtId="0" fontId="23" fillId="3" borderId="0" xfId="22" applyFont="1" applyFill="1" applyAlignment="1">
      <alignment vertical="center"/>
      <protection/>
    </xf>
    <xf numFmtId="0" fontId="30" fillId="3" borderId="0" xfId="22" applyFont="1" applyFill="1" applyAlignment="1">
      <alignment vertical="center"/>
      <protection/>
    </xf>
    <xf numFmtId="0" fontId="46" fillId="3" borderId="0" xfId="22" applyFont="1" applyFill="1" applyAlignment="1">
      <alignment vertical="center"/>
      <protection/>
    </xf>
    <xf numFmtId="0" fontId="5" fillId="0" borderId="0" xfId="22" applyFont="1" applyAlignment="1">
      <alignment horizontal="center" vertical="center"/>
      <protection/>
    </xf>
    <xf numFmtId="0" fontId="23" fillId="0" borderId="0" xfId="22" applyFont="1">
      <alignment/>
      <protection/>
    </xf>
    <xf numFmtId="0" fontId="30" fillId="0" borderId="0" xfId="22" applyFont="1">
      <alignment/>
      <protection/>
    </xf>
    <xf numFmtId="0" fontId="46" fillId="0" borderId="0" xfId="22" applyFont="1">
      <alignment/>
      <protection/>
    </xf>
    <xf numFmtId="190" fontId="47" fillId="0" borderId="0" xfId="22" applyNumberFormat="1" applyFont="1">
      <alignment/>
      <protection/>
    </xf>
    <xf numFmtId="190" fontId="56" fillId="0" borderId="0" xfId="22" applyNumberFormat="1" applyFont="1">
      <alignment/>
      <protection/>
    </xf>
    <xf numFmtId="191" fontId="47" fillId="0" borderId="0" xfId="22" applyNumberFormat="1" applyFont="1">
      <alignment/>
      <protection/>
    </xf>
    <xf numFmtId="0" fontId="47" fillId="0" borderId="0" xfId="22" applyFont="1">
      <alignment/>
      <protection/>
    </xf>
    <xf numFmtId="0" fontId="23" fillId="3" borderId="0" xfId="22" applyFont="1" applyFill="1">
      <alignment/>
      <protection/>
    </xf>
    <xf numFmtId="0" fontId="30" fillId="3" borderId="0" xfId="22" applyFont="1" applyFill="1">
      <alignment/>
      <protection/>
    </xf>
    <xf numFmtId="0" fontId="46" fillId="3" borderId="0" xfId="22" applyFont="1" applyFill="1">
      <alignment/>
      <protection/>
    </xf>
    <xf numFmtId="0" fontId="5" fillId="0" borderId="0" xfId="22" applyFont="1" applyAlignment="1">
      <alignment horizontal="center"/>
      <protection/>
    </xf>
    <xf numFmtId="0" fontId="5" fillId="0" borderId="16" xfId="21" applyFont="1" applyBorder="1" applyAlignment="1" applyProtection="1">
      <alignment horizontal="justify" vertical="center"/>
      <protection/>
    </xf>
    <xf numFmtId="0" fontId="17" fillId="0" borderId="0" xfId="21" applyFont="1" applyBorder="1" applyAlignment="1" applyProtection="1" quotePrefix="1">
      <alignment horizontal="justify" vertical="center"/>
      <protection/>
    </xf>
    <xf numFmtId="0" fontId="11" fillId="0" borderId="0" xfId="21" applyFont="1" applyBorder="1" applyAlignment="1" applyProtection="1">
      <alignment horizontal="justify" vertical="center"/>
      <protection/>
    </xf>
    <xf numFmtId="0" fontId="16" fillId="0" borderId="0" xfId="21" applyFont="1" applyAlignment="1" applyProtection="1">
      <alignment horizontal="distributed" vertical="center"/>
      <protection/>
    </xf>
    <xf numFmtId="0" fontId="5" fillId="0" borderId="0" xfId="21" applyFont="1" applyAlignment="1" applyProtection="1">
      <alignment horizontal="distributed" vertical="center"/>
      <protection/>
    </xf>
    <xf numFmtId="0" fontId="18" fillId="0" borderId="21" xfId="21" applyFont="1" applyBorder="1" applyAlignment="1" applyProtection="1" quotePrefix="1">
      <alignment horizontal="center" vertical="center"/>
      <protection/>
    </xf>
    <xf numFmtId="0" fontId="18" fillId="0" borderId="5" xfId="21" applyFont="1" applyBorder="1" applyAlignment="1" applyProtection="1" quotePrefix="1">
      <alignment horizontal="center" vertical="center"/>
      <protection/>
    </xf>
    <xf numFmtId="0" fontId="18" fillId="0" borderId="22" xfId="21" applyFont="1" applyBorder="1" applyAlignment="1" applyProtection="1" quotePrefix="1">
      <alignment horizontal="center" vertical="center"/>
      <protection/>
    </xf>
    <xf numFmtId="0" fontId="18" fillId="0" borderId="23" xfId="21" applyFont="1" applyBorder="1" applyAlignment="1" applyProtection="1" quotePrefix="1">
      <alignment horizontal="center" vertical="center"/>
      <protection/>
    </xf>
    <xf numFmtId="0" fontId="37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justify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0" fontId="17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horizontal="right" vertical="center"/>
      <protection locked="0"/>
    </xf>
    <xf numFmtId="0" fontId="15" fillId="0" borderId="4" xfId="19" applyFont="1" applyBorder="1" applyAlignment="1" applyProtection="1" quotePrefix="1">
      <alignment horizontal="center" vertical="center"/>
      <protection/>
    </xf>
    <xf numFmtId="0" fontId="15" fillId="0" borderId="2" xfId="19" applyFont="1" applyBorder="1" applyAlignment="1" applyProtection="1" quotePrefix="1">
      <alignment horizontal="center" vertical="center"/>
      <protection/>
    </xf>
    <xf numFmtId="49" fontId="25" fillId="0" borderId="0" xfId="19" applyNumberFormat="1" applyFont="1" applyBorder="1" applyAlignment="1" applyProtection="1" quotePrefix="1">
      <alignment horizontal="distributed" vertical="center"/>
      <protection/>
    </xf>
    <xf numFmtId="0" fontId="5" fillId="0" borderId="0" xfId="19" applyFont="1" applyAlignment="1" applyProtection="1">
      <alignment vertical="center"/>
      <protection/>
    </xf>
    <xf numFmtId="49" fontId="16" fillId="0" borderId="0" xfId="19" applyNumberFormat="1" applyFont="1" applyBorder="1" applyAlignment="1" applyProtection="1" quotePrefix="1">
      <alignment horizontal="distributed" vertical="center"/>
      <protection/>
    </xf>
    <xf numFmtId="0" fontId="15" fillId="0" borderId="0" xfId="19" applyFont="1" applyAlignment="1" applyProtection="1">
      <alignment vertical="center"/>
      <protection/>
    </xf>
    <xf numFmtId="0" fontId="24" fillId="0" borderId="0" xfId="20" applyFont="1" applyAlignment="1" applyProtection="1" quotePrefix="1">
      <alignment horizontal="distributed" vertical="center"/>
      <protection/>
    </xf>
    <xf numFmtId="0" fontId="18" fillId="0" borderId="0" xfId="20" applyFont="1" applyAlignment="1" applyProtection="1" quotePrefix="1">
      <alignment horizontal="distributed" vertical="center"/>
      <protection/>
    </xf>
    <xf numFmtId="0" fontId="12" fillId="0" borderId="0" xfId="20" applyFont="1" applyAlignment="1" applyProtection="1">
      <alignment horizontal="center" vertical="center"/>
      <protection locked="0"/>
    </xf>
    <xf numFmtId="41" fontId="14" fillId="0" borderId="0" xfId="24" applyFont="1" applyAlignment="1" applyProtection="1">
      <alignment horizontal="center"/>
      <protection/>
    </xf>
    <xf numFmtId="0" fontId="18" fillId="0" borderId="4" xfId="20" applyFont="1" applyBorder="1" applyAlignment="1" applyProtection="1">
      <alignment horizontal="center" vertical="center"/>
      <protection/>
    </xf>
    <xf numFmtId="0" fontId="18" fillId="0" borderId="4" xfId="20" applyFont="1" applyBorder="1" applyAlignment="1" applyProtection="1" quotePrefix="1">
      <alignment horizontal="center" vertical="center"/>
      <protection/>
    </xf>
    <xf numFmtId="49" fontId="18" fillId="0" borderId="0" xfId="20" applyNumberFormat="1" applyFont="1" applyBorder="1" applyAlignment="1" applyProtection="1" quotePrefix="1">
      <alignment horizontal="distributed" vertical="center"/>
      <protection/>
    </xf>
    <xf numFmtId="0" fontId="5" fillId="0" borderId="0" xfId="20" applyFont="1" applyAlignment="1" applyProtection="1">
      <alignment vertical="center"/>
      <protection/>
    </xf>
    <xf numFmtId="0" fontId="18" fillId="0" borderId="0" xfId="21" applyFont="1" applyBorder="1" applyAlignment="1" applyProtection="1">
      <alignment horizontal="justify" vertical="center"/>
      <protection/>
    </xf>
    <xf numFmtId="0" fontId="39" fillId="0" borderId="0" xfId="21" applyFont="1" applyBorder="1" applyAlignment="1" applyProtection="1">
      <alignment horizontal="justify" vertical="center"/>
      <protection/>
    </xf>
    <xf numFmtId="0" fontId="1" fillId="0" borderId="0" xfId="21" applyFont="1" applyBorder="1" applyAlignment="1" applyProtection="1">
      <alignment horizontal="justify" vertical="center"/>
      <protection/>
    </xf>
    <xf numFmtId="0" fontId="17" fillId="0" borderId="21" xfId="21" applyFont="1" applyBorder="1" applyAlignment="1" applyProtection="1">
      <alignment horizontal="left" vertical="center" wrapText="1"/>
      <protection/>
    </xf>
    <xf numFmtId="0" fontId="12" fillId="0" borderId="0" xfId="21" applyFont="1" applyAlignment="1" applyProtection="1">
      <alignment horizontal="center" vertical="center"/>
      <protection locked="0"/>
    </xf>
    <xf numFmtId="0" fontId="33" fillId="0" borderId="0" xfId="21" applyFont="1" applyAlignment="1" applyProtection="1">
      <alignment horizontal="center"/>
      <protection/>
    </xf>
    <xf numFmtId="0" fontId="18" fillId="0" borderId="16" xfId="21" applyFont="1" applyBorder="1" applyAlignment="1" applyProtection="1" quotePrefix="1">
      <alignment horizontal="justify" vertical="center"/>
      <protection/>
    </xf>
    <xf numFmtId="0" fontId="12" fillId="0" borderId="0" xfId="22" applyFont="1" applyAlignment="1" applyProtection="1">
      <alignment horizontal="right" vertical="center"/>
      <protection locked="0"/>
    </xf>
    <xf numFmtId="0" fontId="25" fillId="0" borderId="0" xfId="22" applyFont="1" applyBorder="1" applyAlignment="1" applyProtection="1">
      <alignment horizontal="left" vertical="center" wrapText="1"/>
      <protection locked="0"/>
    </xf>
    <xf numFmtId="0" fontId="17" fillId="0" borderId="0" xfId="22" applyFont="1" applyBorder="1" applyAlignment="1" applyProtection="1">
      <alignment horizontal="distributed" vertical="center" wrapText="1"/>
      <protection/>
    </xf>
    <xf numFmtId="0" fontId="17" fillId="0" borderId="0" xfId="22" applyFont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center" vertical="center"/>
      <protection/>
    </xf>
    <xf numFmtId="0" fontId="5" fillId="0" borderId="0" xfId="22" applyFont="1" applyAlignment="1" applyProtection="1">
      <alignment horizontal="center" vertical="center"/>
      <protection/>
    </xf>
    <xf numFmtId="0" fontId="25" fillId="0" borderId="0" xfId="22" applyFont="1" applyBorder="1" applyAlignment="1" applyProtection="1">
      <alignment horizontal="justify" vertical="top" wrapText="1"/>
      <protection locked="0"/>
    </xf>
    <xf numFmtId="0" fontId="18" fillId="0" borderId="8" xfId="22" applyFont="1" applyBorder="1" applyAlignment="1" applyProtection="1" quotePrefix="1">
      <alignment horizontal="center" vertical="center"/>
      <protection/>
    </xf>
    <xf numFmtId="0" fontId="5" fillId="0" borderId="8" xfId="22" applyFont="1" applyBorder="1" applyAlignment="1" applyProtection="1">
      <alignment horizontal="center" vertical="center"/>
      <protection/>
    </xf>
    <xf numFmtId="0" fontId="18" fillId="0" borderId="21" xfId="22" applyFont="1" applyBorder="1" applyAlignment="1" applyProtection="1" quotePrefix="1">
      <alignment horizontal="center" vertical="center"/>
      <protection/>
    </xf>
    <xf numFmtId="0" fontId="18" fillId="0" borderId="5" xfId="22" applyFont="1" applyBorder="1" applyAlignment="1" applyProtection="1" quotePrefix="1">
      <alignment horizontal="center" vertic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3_01收支餘絀綜計表(作業)(彙總)(94-6-13)" xfId="19"/>
    <cellStyle name="一般_093_02餘絀撥補綜計表(作業)(彙總)(94-6-10)" xfId="20"/>
    <cellStyle name="一般_093_03現金流量綜計表(作業)(彙總)(94-5-25)" xfId="21"/>
    <cellStyle name="一般_093_04平衡綜計表(作業)(彙總)(94-5-17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BAData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M53"/>
  <sheetViews>
    <sheetView showGridLines="0" zoomScale="75" zoomScaleNormal="75" workbookViewId="0" topLeftCell="A2">
      <pane xSplit="4" ySplit="5" topLeftCell="E7" activePane="bottomRight" state="frozen"/>
      <selection pane="topLeft" activeCell="G15" sqref="G15"/>
      <selection pane="topRight" activeCell="G15" sqref="G15"/>
      <selection pane="bottomLeft" activeCell="G15" sqref="G15"/>
      <selection pane="bottomRight" activeCell="F5" sqref="F5"/>
    </sheetView>
  </sheetViews>
  <sheetFormatPr defaultColWidth="9.00390625" defaultRowHeight="16.5"/>
  <cols>
    <col min="1" max="1" width="4.125" style="67" customWidth="1"/>
    <col min="2" max="2" width="2.875" style="67" customWidth="1"/>
    <col min="3" max="3" width="18.375" style="68" customWidth="1"/>
    <col min="4" max="4" width="1.75390625" style="69" customWidth="1"/>
    <col min="5" max="5" width="21.625" style="70" customWidth="1"/>
    <col min="6" max="6" width="10.625" style="70" customWidth="1"/>
    <col min="7" max="7" width="21.625" style="70" customWidth="1"/>
    <col min="8" max="8" width="10.625" style="70" customWidth="1"/>
    <col min="9" max="10" width="22.625" style="70" customWidth="1"/>
    <col min="11" max="11" width="11.625" style="70" customWidth="1"/>
    <col min="12" max="12" width="22.625" style="70" customWidth="1"/>
    <col min="13" max="13" width="11.625" style="70" customWidth="1"/>
    <col min="14" max="16384" width="8.75390625" style="70" customWidth="1"/>
  </cols>
  <sheetData>
    <row r="1" spans="1:4" s="5" customFormat="1" ht="18" customHeight="1">
      <c r="A1" s="1"/>
      <c r="B1" s="2"/>
      <c r="C1" s="3"/>
      <c r="D1" s="4"/>
    </row>
    <row r="2" spans="1:9" s="7" customFormat="1" ht="36" customHeight="1">
      <c r="A2" s="363" t="s">
        <v>40</v>
      </c>
      <c r="B2" s="363"/>
      <c r="C2" s="363"/>
      <c r="D2" s="363"/>
      <c r="E2" s="363"/>
      <c r="F2" s="363"/>
      <c r="G2" s="363"/>
      <c r="H2" s="363"/>
      <c r="I2" s="6" t="s">
        <v>41</v>
      </c>
    </row>
    <row r="3" spans="1:10" s="9" customFormat="1" ht="18" customHeight="1">
      <c r="A3" s="8"/>
      <c r="B3" s="8"/>
      <c r="C3" s="8"/>
      <c r="D3" s="8"/>
      <c r="G3" s="10"/>
      <c r="H3" s="11" t="s">
        <v>42</v>
      </c>
      <c r="I3" s="12" t="s">
        <v>43</v>
      </c>
      <c r="J3" s="13"/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44</v>
      </c>
      <c r="J4" s="17"/>
      <c r="M4" s="21" t="s">
        <v>1</v>
      </c>
    </row>
    <row r="5" spans="1:13" s="27" customFormat="1" ht="33" customHeight="1">
      <c r="A5" s="364" t="s">
        <v>45</v>
      </c>
      <c r="B5" s="364"/>
      <c r="C5" s="364"/>
      <c r="D5" s="365"/>
      <c r="E5" s="22" t="s">
        <v>2</v>
      </c>
      <c r="F5" s="23" t="s">
        <v>3</v>
      </c>
      <c r="G5" s="22" t="s">
        <v>4</v>
      </c>
      <c r="H5" s="24" t="s">
        <v>3</v>
      </c>
      <c r="I5" s="22" t="s">
        <v>46</v>
      </c>
      <c r="J5" s="22" t="s">
        <v>5</v>
      </c>
      <c r="K5" s="23" t="s">
        <v>3</v>
      </c>
      <c r="L5" s="25" t="s">
        <v>6</v>
      </c>
      <c r="M5" s="26" t="s">
        <v>3</v>
      </c>
    </row>
    <row r="6" spans="1:13" s="35" customFormat="1" ht="6" customHeight="1">
      <c r="A6" s="28"/>
      <c r="B6" s="28"/>
      <c r="C6" s="29"/>
      <c r="D6" s="30"/>
      <c r="E6" s="31"/>
      <c r="F6" s="32"/>
      <c r="G6" s="31"/>
      <c r="H6" s="33"/>
      <c r="I6" s="31"/>
      <c r="J6" s="31"/>
      <c r="K6" s="32"/>
      <c r="L6" s="31"/>
      <c r="M6" s="34"/>
    </row>
    <row r="7" spans="1:13" s="2" customFormat="1" ht="16.5" customHeight="1">
      <c r="A7" s="36" t="s">
        <v>7</v>
      </c>
      <c r="B7" s="37"/>
      <c r="C7" s="38"/>
      <c r="D7" s="39"/>
      <c r="E7" s="40">
        <f aca="true" t="shared" si="0" ref="E7:L7">SUM(E9:E18)</f>
        <v>4204811000</v>
      </c>
      <c r="F7" s="40">
        <f t="shared" si="0"/>
        <v>100.00000000000001</v>
      </c>
      <c r="G7" s="40">
        <f t="shared" si="0"/>
        <v>4854796378</v>
      </c>
      <c r="H7" s="41">
        <f t="shared" si="0"/>
        <v>99.99999999999999</v>
      </c>
      <c r="I7" s="40">
        <f t="shared" si="0"/>
        <v>0</v>
      </c>
      <c r="J7" s="40">
        <f t="shared" si="0"/>
        <v>4854796378</v>
      </c>
      <c r="K7" s="40">
        <f t="shared" si="0"/>
        <v>99.99999999999999</v>
      </c>
      <c r="L7" s="42">
        <f t="shared" si="0"/>
        <v>649985378</v>
      </c>
      <c r="M7" s="43">
        <f>IF(E7=0,0,(L7/E7)*100)</f>
        <v>15.458135407275142</v>
      </c>
    </row>
    <row r="8" spans="1:13" s="2" customFormat="1" ht="6" customHeight="1">
      <c r="A8" s="44"/>
      <c r="B8" s="45"/>
      <c r="C8" s="46"/>
      <c r="D8" s="47"/>
      <c r="E8" s="40"/>
      <c r="F8" s="40"/>
      <c r="G8" s="40"/>
      <c r="H8" s="41"/>
      <c r="I8" s="40"/>
      <c r="J8" s="40"/>
      <c r="K8" s="40"/>
      <c r="L8" s="42"/>
      <c r="M8" s="43"/>
    </row>
    <row r="9" spans="1:13" s="2" customFormat="1" ht="16.5" customHeight="1">
      <c r="A9" s="44"/>
      <c r="B9" s="361" t="s">
        <v>8</v>
      </c>
      <c r="C9" s="362"/>
      <c r="D9" s="47"/>
      <c r="E9" s="48">
        <v>2819977000</v>
      </c>
      <c r="F9" s="40">
        <f aca="true" t="shared" si="1" ref="F9:F18">IF(E$7=0,0,E9/E$7*100)</f>
        <v>67.06548760455583</v>
      </c>
      <c r="G9" s="48">
        <v>2696446798</v>
      </c>
      <c r="H9" s="41">
        <f aca="true" t="shared" si="2" ref="H9:H18">IF(G$7=0,0,G9/G$7*100)</f>
        <v>55.541913358492664</v>
      </c>
      <c r="I9" s="48">
        <v>0</v>
      </c>
      <c r="J9" s="40">
        <f aca="true" t="shared" si="3" ref="J9:J18">G9+I9</f>
        <v>2696446798</v>
      </c>
      <c r="K9" s="40">
        <f aca="true" t="shared" si="4" ref="K9:K18">IF(J$7=0,0,J9/J$7*100)</f>
        <v>55.541913358492664</v>
      </c>
      <c r="L9" s="42">
        <f aca="true" t="shared" si="5" ref="L9:L18">J9-E9</f>
        <v>-123530202</v>
      </c>
      <c r="M9" s="43">
        <f aca="true" t="shared" si="6" ref="M9:M18">IF(E9=0,0,(L9/E9)*100)</f>
        <v>-4.380539344824443</v>
      </c>
    </row>
    <row r="10" spans="1:13" s="2" customFormat="1" ht="16.5" customHeight="1">
      <c r="A10" s="44"/>
      <c r="B10" s="361" t="s">
        <v>9</v>
      </c>
      <c r="C10" s="362"/>
      <c r="D10" s="47"/>
      <c r="E10" s="48">
        <v>107330000</v>
      </c>
      <c r="F10" s="40">
        <f t="shared" si="1"/>
        <v>2.55255230258863</v>
      </c>
      <c r="G10" s="48">
        <v>51923855</v>
      </c>
      <c r="H10" s="41">
        <f t="shared" si="2"/>
        <v>1.0695372361093904</v>
      </c>
      <c r="I10" s="48">
        <v>0</v>
      </c>
      <c r="J10" s="40">
        <f t="shared" si="3"/>
        <v>51923855</v>
      </c>
      <c r="K10" s="40">
        <f t="shared" si="4"/>
        <v>1.0695372361093904</v>
      </c>
      <c r="L10" s="42">
        <f t="shared" si="5"/>
        <v>-55406145</v>
      </c>
      <c r="M10" s="43">
        <f t="shared" si="6"/>
        <v>-51.62223516258268</v>
      </c>
    </row>
    <row r="11" spans="1:13" s="2" customFormat="1" ht="16.5" customHeight="1">
      <c r="A11" s="44"/>
      <c r="B11" s="361" t="s">
        <v>10</v>
      </c>
      <c r="C11" s="362"/>
      <c r="D11" s="47"/>
      <c r="E11" s="48">
        <v>0</v>
      </c>
      <c r="F11" s="40">
        <f t="shared" si="1"/>
        <v>0</v>
      </c>
      <c r="G11" s="48">
        <v>0</v>
      </c>
      <c r="H11" s="41">
        <f t="shared" si="2"/>
        <v>0</v>
      </c>
      <c r="I11" s="48">
        <v>0</v>
      </c>
      <c r="J11" s="40">
        <f t="shared" si="3"/>
        <v>0</v>
      </c>
      <c r="K11" s="40">
        <f t="shared" si="4"/>
        <v>0</v>
      </c>
      <c r="L11" s="42">
        <f t="shared" si="5"/>
        <v>0</v>
      </c>
      <c r="M11" s="43">
        <f t="shared" si="6"/>
        <v>0</v>
      </c>
    </row>
    <row r="12" spans="1:13" s="2" customFormat="1" ht="16.5" customHeight="1">
      <c r="A12" s="44"/>
      <c r="B12" s="361" t="s">
        <v>11</v>
      </c>
      <c r="C12" s="362"/>
      <c r="D12" s="47"/>
      <c r="E12" s="48">
        <v>303177000</v>
      </c>
      <c r="F12" s="40">
        <f t="shared" si="1"/>
        <v>7.210240840789277</v>
      </c>
      <c r="G12" s="48">
        <v>296665709</v>
      </c>
      <c r="H12" s="41">
        <f t="shared" si="2"/>
        <v>6.110775527978282</v>
      </c>
      <c r="I12" s="48">
        <v>0</v>
      </c>
      <c r="J12" s="40">
        <f t="shared" si="3"/>
        <v>296665709</v>
      </c>
      <c r="K12" s="40">
        <f t="shared" si="4"/>
        <v>6.110775527978282</v>
      </c>
      <c r="L12" s="42">
        <f t="shared" si="5"/>
        <v>-6511291</v>
      </c>
      <c r="M12" s="43">
        <f t="shared" si="6"/>
        <v>-2.1476863350452047</v>
      </c>
    </row>
    <row r="13" spans="1:13" s="2" customFormat="1" ht="16.5" customHeight="1">
      <c r="A13" s="44"/>
      <c r="B13" s="361" t="s">
        <v>12</v>
      </c>
      <c r="C13" s="362"/>
      <c r="D13" s="47"/>
      <c r="E13" s="48">
        <v>787961000</v>
      </c>
      <c r="F13" s="40">
        <f t="shared" si="1"/>
        <v>18.73951052734594</v>
      </c>
      <c r="G13" s="48">
        <v>949409326</v>
      </c>
      <c r="H13" s="41">
        <f t="shared" si="2"/>
        <v>19.556110124460506</v>
      </c>
      <c r="I13" s="48">
        <v>0</v>
      </c>
      <c r="J13" s="40">
        <f t="shared" si="3"/>
        <v>949409326</v>
      </c>
      <c r="K13" s="40">
        <f t="shared" si="4"/>
        <v>19.556110124460506</v>
      </c>
      <c r="L13" s="42">
        <f t="shared" si="5"/>
        <v>161448326</v>
      </c>
      <c r="M13" s="43">
        <f t="shared" si="6"/>
        <v>20.489380311969754</v>
      </c>
    </row>
    <row r="14" spans="1:13" s="2" customFormat="1" ht="16.5" customHeight="1">
      <c r="A14" s="44"/>
      <c r="B14" s="361" t="s">
        <v>13</v>
      </c>
      <c r="C14" s="362"/>
      <c r="D14" s="47"/>
      <c r="E14" s="48">
        <v>43066000</v>
      </c>
      <c r="F14" s="40">
        <f t="shared" si="1"/>
        <v>1.0242077467928998</v>
      </c>
      <c r="G14" s="48">
        <v>44850528</v>
      </c>
      <c r="H14" s="41">
        <f t="shared" si="2"/>
        <v>0.9238395291560465</v>
      </c>
      <c r="I14" s="48">
        <v>0</v>
      </c>
      <c r="J14" s="40">
        <f t="shared" si="3"/>
        <v>44850528</v>
      </c>
      <c r="K14" s="40">
        <f t="shared" si="4"/>
        <v>0.9238395291560465</v>
      </c>
      <c r="L14" s="42">
        <f t="shared" si="5"/>
        <v>1784528</v>
      </c>
      <c r="M14" s="43">
        <f t="shared" si="6"/>
        <v>4.143705010913481</v>
      </c>
    </row>
    <row r="15" spans="1:13" s="2" customFormat="1" ht="16.5" customHeight="1">
      <c r="A15" s="44"/>
      <c r="B15" s="361" t="s">
        <v>14</v>
      </c>
      <c r="C15" s="362"/>
      <c r="D15" s="47"/>
      <c r="E15" s="48">
        <v>0</v>
      </c>
      <c r="F15" s="40">
        <f t="shared" si="1"/>
        <v>0</v>
      </c>
      <c r="G15" s="48">
        <v>0</v>
      </c>
      <c r="H15" s="41">
        <f t="shared" si="2"/>
        <v>0</v>
      </c>
      <c r="I15" s="48">
        <v>0</v>
      </c>
      <c r="J15" s="40">
        <f t="shared" si="3"/>
        <v>0</v>
      </c>
      <c r="K15" s="40">
        <f t="shared" si="4"/>
        <v>0</v>
      </c>
      <c r="L15" s="42">
        <f t="shared" si="5"/>
        <v>0</v>
      </c>
      <c r="M15" s="43">
        <f t="shared" si="6"/>
        <v>0</v>
      </c>
    </row>
    <row r="16" spans="1:13" s="2" customFormat="1" ht="16.5" customHeight="1">
      <c r="A16" s="44"/>
      <c r="B16" s="361" t="s">
        <v>15</v>
      </c>
      <c r="C16" s="362"/>
      <c r="D16" s="47"/>
      <c r="E16" s="48">
        <v>0</v>
      </c>
      <c r="F16" s="40">
        <f t="shared" si="1"/>
        <v>0</v>
      </c>
      <c r="G16" s="48">
        <v>0</v>
      </c>
      <c r="H16" s="41">
        <f t="shared" si="2"/>
        <v>0</v>
      </c>
      <c r="I16" s="48">
        <v>0</v>
      </c>
      <c r="J16" s="40">
        <f t="shared" si="3"/>
        <v>0</v>
      </c>
      <c r="K16" s="40">
        <f t="shared" si="4"/>
        <v>0</v>
      </c>
      <c r="L16" s="42">
        <f t="shared" si="5"/>
        <v>0</v>
      </c>
      <c r="M16" s="43">
        <f t="shared" si="6"/>
        <v>0</v>
      </c>
    </row>
    <row r="17" spans="1:13" s="2" customFormat="1" ht="16.5" customHeight="1">
      <c r="A17" s="44"/>
      <c r="B17" s="361" t="s">
        <v>16</v>
      </c>
      <c r="C17" s="362"/>
      <c r="D17" s="47"/>
      <c r="E17" s="48">
        <v>0</v>
      </c>
      <c r="F17" s="40">
        <f t="shared" si="1"/>
        <v>0</v>
      </c>
      <c r="G17" s="48">
        <v>0</v>
      </c>
      <c r="H17" s="41">
        <f t="shared" si="2"/>
        <v>0</v>
      </c>
      <c r="I17" s="48">
        <v>0</v>
      </c>
      <c r="J17" s="40">
        <f t="shared" si="3"/>
        <v>0</v>
      </c>
      <c r="K17" s="40">
        <f t="shared" si="4"/>
        <v>0</v>
      </c>
      <c r="L17" s="42">
        <f t="shared" si="5"/>
        <v>0</v>
      </c>
      <c r="M17" s="43">
        <f t="shared" si="6"/>
        <v>0</v>
      </c>
    </row>
    <row r="18" spans="1:13" s="2" customFormat="1" ht="16.5" customHeight="1">
      <c r="A18" s="44"/>
      <c r="B18" s="361" t="s">
        <v>17</v>
      </c>
      <c r="C18" s="362"/>
      <c r="D18" s="47"/>
      <c r="E18" s="48">
        <v>143300000</v>
      </c>
      <c r="F18" s="40">
        <f t="shared" si="1"/>
        <v>3.4080009779274265</v>
      </c>
      <c r="G18" s="48">
        <v>815500162</v>
      </c>
      <c r="H18" s="41">
        <f t="shared" si="2"/>
        <v>16.797824223803108</v>
      </c>
      <c r="I18" s="48">
        <v>0</v>
      </c>
      <c r="J18" s="40">
        <f t="shared" si="3"/>
        <v>815500162</v>
      </c>
      <c r="K18" s="40">
        <f t="shared" si="4"/>
        <v>16.797824223803108</v>
      </c>
      <c r="L18" s="42">
        <f t="shared" si="5"/>
        <v>672200162</v>
      </c>
      <c r="M18" s="43">
        <f t="shared" si="6"/>
        <v>469.08594696441037</v>
      </c>
    </row>
    <row r="19" spans="1:13" s="2" customFormat="1" ht="6" customHeight="1">
      <c r="A19" s="44"/>
      <c r="B19" s="366"/>
      <c r="C19" s="367"/>
      <c r="D19" s="47"/>
      <c r="E19" s="40"/>
      <c r="F19" s="40"/>
      <c r="G19" s="48"/>
      <c r="H19" s="41"/>
      <c r="I19" s="40"/>
      <c r="J19" s="40"/>
      <c r="K19" s="40"/>
      <c r="L19" s="42"/>
      <c r="M19" s="43"/>
    </row>
    <row r="20" spans="1:13" s="2" customFormat="1" ht="16.5" customHeight="1">
      <c r="A20" s="49" t="s">
        <v>18</v>
      </c>
      <c r="C20" s="38"/>
      <c r="D20" s="39"/>
      <c r="E20" s="40">
        <f>SUM(E22:E34)</f>
        <v>5831841000</v>
      </c>
      <c r="F20" s="40">
        <f>IF(E$7=0,0,E20/E$7*100)</f>
        <v>138.69448591149518</v>
      </c>
      <c r="G20" s="40">
        <f>SUM(G22:G34)</f>
        <v>5276038281.650001</v>
      </c>
      <c r="H20" s="41">
        <f>IF(G$7=0,0,G20/G$7*100)</f>
        <v>108.6768191876986</v>
      </c>
      <c r="I20" s="40">
        <f>SUM(I22:I34)</f>
        <v>0</v>
      </c>
      <c r="J20" s="40">
        <f>SUM(J22:J34)</f>
        <v>5276038281.650001</v>
      </c>
      <c r="K20" s="40">
        <f>IF(J$7=0,0,J20/J$7*100)</f>
        <v>108.6768191876986</v>
      </c>
      <c r="L20" s="42">
        <f>SUM(L22:L34)</f>
        <v>-555802718.3499999</v>
      </c>
      <c r="M20" s="43">
        <f>IF(E20=0,0,(L20/E20)*100)</f>
        <v>-9.530484770589593</v>
      </c>
    </row>
    <row r="21" spans="1:13" s="2" customFormat="1" ht="6" customHeight="1">
      <c r="A21" s="44"/>
      <c r="B21" s="45"/>
      <c r="C21" s="46"/>
      <c r="D21" s="47"/>
      <c r="E21" s="40"/>
      <c r="F21" s="40"/>
      <c r="G21" s="40"/>
      <c r="H21" s="41"/>
      <c r="I21" s="40"/>
      <c r="J21" s="40"/>
      <c r="K21" s="40"/>
      <c r="L21" s="42"/>
      <c r="M21" s="43"/>
    </row>
    <row r="22" spans="1:13" s="2" customFormat="1" ht="16.5" customHeight="1">
      <c r="A22" s="44"/>
      <c r="B22" s="361" t="s">
        <v>19</v>
      </c>
      <c r="C22" s="362"/>
      <c r="D22" s="47"/>
      <c r="E22" s="48">
        <v>4791701000</v>
      </c>
      <c r="F22" s="40">
        <f aca="true" t="shared" si="7" ref="F22:F34">IF(E$7=0,0,E22/E$7*100)</f>
        <v>113.95758334916837</v>
      </c>
      <c r="G22" s="48">
        <v>4166133455.84</v>
      </c>
      <c r="H22" s="41">
        <f aca="true" t="shared" si="8" ref="H22:H34">IF(G$7=0,0,G22/G$7*100)</f>
        <v>85.81479286586054</v>
      </c>
      <c r="I22" s="48">
        <v>0</v>
      </c>
      <c r="J22" s="40">
        <f aca="true" t="shared" si="9" ref="J22:J34">G22+I22</f>
        <v>4166133455.84</v>
      </c>
      <c r="K22" s="40">
        <f aca="true" t="shared" si="10" ref="K22:K34">IF(J$7=0,0,J22/J$7*100)</f>
        <v>85.81479286586054</v>
      </c>
      <c r="L22" s="42">
        <f aca="true" t="shared" si="11" ref="L22:L34">J22-E22</f>
        <v>-625567544.1599998</v>
      </c>
      <c r="M22" s="43">
        <f aca="true" t="shared" si="12" ref="M22:M34">IF(E22=0,0,(L22/E22)*100)</f>
        <v>-13.055229117175715</v>
      </c>
    </row>
    <row r="23" spans="1:13" s="2" customFormat="1" ht="16.5" customHeight="1">
      <c r="A23" s="44"/>
      <c r="B23" s="361" t="s">
        <v>20</v>
      </c>
      <c r="C23" s="362"/>
      <c r="D23" s="47"/>
      <c r="E23" s="48">
        <v>73219000</v>
      </c>
      <c r="F23" s="40">
        <f t="shared" si="7"/>
        <v>1.7413148890639794</v>
      </c>
      <c r="G23" s="48">
        <v>42285714</v>
      </c>
      <c r="H23" s="41">
        <f t="shared" si="8"/>
        <v>0.8710090126873701</v>
      </c>
      <c r="I23" s="48">
        <v>0</v>
      </c>
      <c r="J23" s="40">
        <f t="shared" si="9"/>
        <v>42285714</v>
      </c>
      <c r="K23" s="40">
        <f t="shared" si="10"/>
        <v>0.8710090126873701</v>
      </c>
      <c r="L23" s="42">
        <f t="shared" si="11"/>
        <v>-30933286</v>
      </c>
      <c r="M23" s="43">
        <f t="shared" si="12"/>
        <v>-42.24762151900463</v>
      </c>
    </row>
    <row r="24" spans="1:13" s="2" customFormat="1" ht="16.5" customHeight="1">
      <c r="A24" s="44"/>
      <c r="B24" s="361" t="s">
        <v>21</v>
      </c>
      <c r="C24" s="362"/>
      <c r="D24" s="47"/>
      <c r="E24" s="48">
        <v>0</v>
      </c>
      <c r="F24" s="40">
        <f t="shared" si="7"/>
        <v>0</v>
      </c>
      <c r="G24" s="48">
        <v>0</v>
      </c>
      <c r="H24" s="41">
        <f t="shared" si="8"/>
        <v>0</v>
      </c>
      <c r="I24" s="48">
        <v>0</v>
      </c>
      <c r="J24" s="40">
        <f t="shared" si="9"/>
        <v>0</v>
      </c>
      <c r="K24" s="40">
        <f t="shared" si="10"/>
        <v>0</v>
      </c>
      <c r="L24" s="42">
        <f t="shared" si="11"/>
        <v>0</v>
      </c>
      <c r="M24" s="43">
        <f t="shared" si="12"/>
        <v>0</v>
      </c>
    </row>
    <row r="25" spans="1:13" s="2" customFormat="1" ht="16.5" customHeight="1">
      <c r="A25" s="44"/>
      <c r="B25" s="361" t="s">
        <v>22</v>
      </c>
      <c r="C25" s="362"/>
      <c r="D25" s="47"/>
      <c r="E25" s="48">
        <v>44019000</v>
      </c>
      <c r="F25" s="40">
        <f t="shared" si="7"/>
        <v>1.0468722613216148</v>
      </c>
      <c r="G25" s="48">
        <v>45006061</v>
      </c>
      <c r="H25" s="41">
        <f t="shared" si="8"/>
        <v>0.9270432268580718</v>
      </c>
      <c r="I25" s="48">
        <v>0</v>
      </c>
      <c r="J25" s="40">
        <f t="shared" si="9"/>
        <v>45006061</v>
      </c>
      <c r="K25" s="40">
        <f t="shared" si="10"/>
        <v>0.9270432268580718</v>
      </c>
      <c r="L25" s="42">
        <f t="shared" si="11"/>
        <v>987061</v>
      </c>
      <c r="M25" s="43">
        <f t="shared" si="12"/>
        <v>2.2423521661100887</v>
      </c>
    </row>
    <row r="26" spans="1:13" s="2" customFormat="1" ht="16.5" customHeight="1">
      <c r="A26" s="44"/>
      <c r="B26" s="361" t="s">
        <v>23</v>
      </c>
      <c r="C26" s="362"/>
      <c r="D26" s="47"/>
      <c r="E26" s="48">
        <v>155243000</v>
      </c>
      <c r="F26" s="40">
        <f t="shared" si="7"/>
        <v>3.692032769130408</v>
      </c>
      <c r="G26" s="48">
        <v>289601088</v>
      </c>
      <c r="H26" s="41">
        <f t="shared" si="8"/>
        <v>5.96525714883443</v>
      </c>
      <c r="I26" s="48">
        <v>0</v>
      </c>
      <c r="J26" s="40">
        <f t="shared" si="9"/>
        <v>289601088</v>
      </c>
      <c r="K26" s="40">
        <f t="shared" si="10"/>
        <v>5.96525714883443</v>
      </c>
      <c r="L26" s="42">
        <f t="shared" si="11"/>
        <v>134358088</v>
      </c>
      <c r="M26" s="43">
        <f t="shared" si="12"/>
        <v>86.54695412997687</v>
      </c>
    </row>
    <row r="27" spans="1:13" s="2" customFormat="1" ht="16.5" customHeight="1">
      <c r="A27" s="44"/>
      <c r="B27" s="361" t="s">
        <v>24</v>
      </c>
      <c r="C27" s="362"/>
      <c r="D27" s="47"/>
      <c r="E27" s="48">
        <v>57183000</v>
      </c>
      <c r="F27" s="40">
        <f t="shared" si="7"/>
        <v>1.3599422185682066</v>
      </c>
      <c r="G27" s="48">
        <v>51777429.81</v>
      </c>
      <c r="H27" s="41">
        <f t="shared" si="8"/>
        <v>1.066521142774075</v>
      </c>
      <c r="I27" s="48">
        <v>0</v>
      </c>
      <c r="J27" s="40">
        <f t="shared" si="9"/>
        <v>51777429.81</v>
      </c>
      <c r="K27" s="40">
        <f t="shared" si="10"/>
        <v>1.066521142774075</v>
      </c>
      <c r="L27" s="42">
        <f t="shared" si="11"/>
        <v>-5405570.189999998</v>
      </c>
      <c r="M27" s="43">
        <f t="shared" si="12"/>
        <v>-9.453107024815063</v>
      </c>
    </row>
    <row r="28" spans="1:13" s="2" customFormat="1" ht="16.5" customHeight="1">
      <c r="A28" s="44"/>
      <c r="B28" s="361" t="s">
        <v>25</v>
      </c>
      <c r="C28" s="362"/>
      <c r="D28" s="47"/>
      <c r="E28" s="48">
        <v>0</v>
      </c>
      <c r="F28" s="40">
        <f t="shared" si="7"/>
        <v>0</v>
      </c>
      <c r="G28" s="48">
        <v>0</v>
      </c>
      <c r="H28" s="41">
        <f t="shared" si="8"/>
        <v>0</v>
      </c>
      <c r="I28" s="48">
        <v>0</v>
      </c>
      <c r="J28" s="40">
        <f t="shared" si="9"/>
        <v>0</v>
      </c>
      <c r="K28" s="40">
        <f t="shared" si="10"/>
        <v>0</v>
      </c>
      <c r="L28" s="42">
        <f t="shared" si="11"/>
        <v>0</v>
      </c>
      <c r="M28" s="43">
        <f t="shared" si="12"/>
        <v>0</v>
      </c>
    </row>
    <row r="29" spans="1:13" s="2" customFormat="1" ht="16.5" customHeight="1">
      <c r="A29" s="44"/>
      <c r="B29" s="361" t="s">
        <v>26</v>
      </c>
      <c r="C29" s="362"/>
      <c r="D29" s="47"/>
      <c r="E29" s="48">
        <v>0</v>
      </c>
      <c r="F29" s="40">
        <f t="shared" si="7"/>
        <v>0</v>
      </c>
      <c r="G29" s="48">
        <v>0</v>
      </c>
      <c r="H29" s="41">
        <f t="shared" si="8"/>
        <v>0</v>
      </c>
      <c r="I29" s="48">
        <v>0</v>
      </c>
      <c r="J29" s="40">
        <f t="shared" si="9"/>
        <v>0</v>
      </c>
      <c r="K29" s="40">
        <f t="shared" si="10"/>
        <v>0</v>
      </c>
      <c r="L29" s="42">
        <f t="shared" si="11"/>
        <v>0</v>
      </c>
      <c r="M29" s="43">
        <f t="shared" si="12"/>
        <v>0</v>
      </c>
    </row>
    <row r="30" spans="1:13" s="2" customFormat="1" ht="16.5" customHeight="1">
      <c r="A30" s="44"/>
      <c r="B30" s="361" t="s">
        <v>27</v>
      </c>
      <c r="C30" s="362"/>
      <c r="D30" s="47"/>
      <c r="E30" s="48">
        <v>471429000</v>
      </c>
      <c r="F30" s="40">
        <f t="shared" si="7"/>
        <v>11.211657313491617</v>
      </c>
      <c r="G30" s="48">
        <v>458743238</v>
      </c>
      <c r="H30" s="41">
        <f t="shared" si="8"/>
        <v>9.449278657264419</v>
      </c>
      <c r="I30" s="48">
        <v>0</v>
      </c>
      <c r="J30" s="40">
        <f t="shared" si="9"/>
        <v>458743238</v>
      </c>
      <c r="K30" s="40">
        <f t="shared" si="10"/>
        <v>9.449278657264419</v>
      </c>
      <c r="L30" s="42">
        <f t="shared" si="11"/>
        <v>-12685762</v>
      </c>
      <c r="M30" s="43">
        <f t="shared" si="12"/>
        <v>-2.690916765833243</v>
      </c>
    </row>
    <row r="31" spans="1:13" s="2" customFormat="1" ht="16.5" customHeight="1">
      <c r="A31" s="44"/>
      <c r="B31" s="361" t="s">
        <v>28</v>
      </c>
      <c r="C31" s="362"/>
      <c r="D31" s="47"/>
      <c r="E31" s="48">
        <v>233584000</v>
      </c>
      <c r="F31" s="40">
        <f t="shared" si="7"/>
        <v>5.555160505430566</v>
      </c>
      <c r="G31" s="48">
        <v>216458391</v>
      </c>
      <c r="H31" s="41">
        <f t="shared" si="8"/>
        <v>4.4586502531991465</v>
      </c>
      <c r="I31" s="48">
        <v>0</v>
      </c>
      <c r="J31" s="40">
        <f t="shared" si="9"/>
        <v>216458391</v>
      </c>
      <c r="K31" s="40">
        <f t="shared" si="10"/>
        <v>4.4586502531991465</v>
      </c>
      <c r="L31" s="42">
        <f t="shared" si="11"/>
        <v>-17125609</v>
      </c>
      <c r="M31" s="43">
        <f t="shared" si="12"/>
        <v>-7.331670405507226</v>
      </c>
    </row>
    <row r="32" spans="1:13" s="2" customFormat="1" ht="16.5" customHeight="1">
      <c r="A32" s="44"/>
      <c r="B32" s="361" t="s">
        <v>29</v>
      </c>
      <c r="C32" s="362"/>
      <c r="D32" s="47"/>
      <c r="E32" s="48">
        <v>0</v>
      </c>
      <c r="F32" s="40">
        <f t="shared" si="7"/>
        <v>0</v>
      </c>
      <c r="G32" s="48">
        <v>0</v>
      </c>
      <c r="H32" s="41">
        <f t="shared" si="8"/>
        <v>0</v>
      </c>
      <c r="I32" s="48">
        <v>0</v>
      </c>
      <c r="J32" s="40">
        <f t="shared" si="9"/>
        <v>0</v>
      </c>
      <c r="K32" s="40">
        <f t="shared" si="10"/>
        <v>0</v>
      </c>
      <c r="L32" s="42">
        <f t="shared" si="11"/>
        <v>0</v>
      </c>
      <c r="M32" s="43">
        <f t="shared" si="12"/>
        <v>0</v>
      </c>
    </row>
    <row r="33" spans="1:13" s="2" customFormat="1" ht="16.5" customHeight="1">
      <c r="A33" s="44"/>
      <c r="B33" s="361" t="s">
        <v>30</v>
      </c>
      <c r="C33" s="362"/>
      <c r="D33" s="47"/>
      <c r="E33" s="48">
        <v>0</v>
      </c>
      <c r="F33" s="40">
        <f t="shared" si="7"/>
        <v>0</v>
      </c>
      <c r="G33" s="48">
        <v>0</v>
      </c>
      <c r="H33" s="41">
        <f t="shared" si="8"/>
        <v>0</v>
      </c>
      <c r="I33" s="48">
        <v>0</v>
      </c>
      <c r="J33" s="40">
        <f t="shared" si="9"/>
        <v>0</v>
      </c>
      <c r="K33" s="40">
        <f t="shared" si="10"/>
        <v>0</v>
      </c>
      <c r="L33" s="42">
        <f t="shared" si="11"/>
        <v>0</v>
      </c>
      <c r="M33" s="43">
        <f t="shared" si="12"/>
        <v>0</v>
      </c>
    </row>
    <row r="34" spans="1:13" s="2" customFormat="1" ht="16.5" customHeight="1">
      <c r="A34" s="44"/>
      <c r="B34" s="361" t="s">
        <v>31</v>
      </c>
      <c r="C34" s="362"/>
      <c r="D34" s="47"/>
      <c r="E34" s="48">
        <v>5463000</v>
      </c>
      <c r="F34" s="40">
        <f t="shared" si="7"/>
        <v>0.1299226053204294</v>
      </c>
      <c r="G34" s="48">
        <v>6032904</v>
      </c>
      <c r="H34" s="41">
        <f t="shared" si="8"/>
        <v>0.1242668802205323</v>
      </c>
      <c r="I34" s="48">
        <v>0</v>
      </c>
      <c r="J34" s="40">
        <f t="shared" si="9"/>
        <v>6032904</v>
      </c>
      <c r="K34" s="40">
        <f t="shared" si="10"/>
        <v>0.1242668802205323</v>
      </c>
      <c r="L34" s="42">
        <f t="shared" si="11"/>
        <v>569904</v>
      </c>
      <c r="M34" s="43">
        <f t="shared" si="12"/>
        <v>10.432070291048873</v>
      </c>
    </row>
    <row r="35" spans="1:13" s="2" customFormat="1" ht="6" customHeight="1">
      <c r="A35" s="44"/>
      <c r="B35" s="368"/>
      <c r="C35" s="369"/>
      <c r="D35" s="47"/>
      <c r="E35" s="40"/>
      <c r="F35" s="40"/>
      <c r="G35" s="48"/>
      <c r="H35" s="41"/>
      <c r="I35" s="48"/>
      <c r="J35" s="40"/>
      <c r="K35" s="40"/>
      <c r="L35" s="42"/>
      <c r="M35" s="43"/>
    </row>
    <row r="36" spans="1:13" s="2" customFormat="1" ht="16.5" customHeight="1">
      <c r="A36" s="36" t="s">
        <v>32</v>
      </c>
      <c r="C36" s="38"/>
      <c r="D36" s="39"/>
      <c r="E36" s="40">
        <f>E7-E20</f>
        <v>-1627030000</v>
      </c>
      <c r="F36" s="40">
        <f>IF(E$7=0,0,E36/E$7*100)</f>
        <v>-38.69448591149519</v>
      </c>
      <c r="G36" s="40">
        <f>G7-G20</f>
        <v>-421241903.6500006</v>
      </c>
      <c r="H36" s="41">
        <f>IF(G$7=0,0,G36/G$7*100)</f>
        <v>-8.676819187698598</v>
      </c>
      <c r="I36" s="40">
        <f>I7-I20</f>
        <v>0</v>
      </c>
      <c r="J36" s="40">
        <f>J7-J20</f>
        <v>-421241903.6500006</v>
      </c>
      <c r="K36" s="40">
        <f>IF(J$7=0,0,J36/J$7*100)</f>
        <v>-8.676819187698598</v>
      </c>
      <c r="L36" s="42">
        <f>L7-L20</f>
        <v>1205788096.35</v>
      </c>
      <c r="M36" s="43">
        <f>IF(E36=0,0,(L36/E36)*100)</f>
        <v>-74.10976419303884</v>
      </c>
    </row>
    <row r="37" spans="1:13" s="2" customFormat="1" ht="6" customHeight="1">
      <c r="A37" s="44"/>
      <c r="B37" s="50"/>
      <c r="C37" s="51"/>
      <c r="D37" s="52"/>
      <c r="E37" s="40"/>
      <c r="F37" s="40"/>
      <c r="G37" s="40"/>
      <c r="H37" s="41"/>
      <c r="I37" s="40"/>
      <c r="J37" s="40"/>
      <c r="K37" s="40"/>
      <c r="L37" s="42"/>
      <c r="M37" s="43"/>
    </row>
    <row r="38" spans="1:13" s="2" customFormat="1" ht="16.5" customHeight="1">
      <c r="A38" s="36" t="s">
        <v>47</v>
      </c>
      <c r="C38" s="38"/>
      <c r="D38" s="39"/>
      <c r="E38" s="40">
        <f>SUM(E40:E41)</f>
        <v>832287000</v>
      </c>
      <c r="F38" s="40">
        <f>IF(E$7=0,0,E38/E$7*100)</f>
        <v>19.793683949171555</v>
      </c>
      <c r="G38" s="40">
        <f>SUM(G40:G41)</f>
        <v>1367157190.61</v>
      </c>
      <c r="H38" s="41">
        <f>IF(G$7=0,0,G38/G$7*100)</f>
        <v>28.16095844524831</v>
      </c>
      <c r="I38" s="40">
        <f>SUM(I40:I41)</f>
        <v>0</v>
      </c>
      <c r="J38" s="40">
        <f>SUM(J40:J41)</f>
        <v>1367157190.61</v>
      </c>
      <c r="K38" s="40">
        <f>IF(J$7=0,0,J38/J$7*100)</f>
        <v>28.16095844524831</v>
      </c>
      <c r="L38" s="42">
        <f>SUM(L40:L41)</f>
        <v>534870190.6099999</v>
      </c>
      <c r="M38" s="43">
        <f>IF(E38=0,0,(L38/E38)*100)</f>
        <v>64.2651141505274</v>
      </c>
    </row>
    <row r="39" spans="1:13" s="2" customFormat="1" ht="6" customHeight="1">
      <c r="A39" s="44"/>
      <c r="B39" s="45"/>
      <c r="C39" s="46"/>
      <c r="D39" s="47"/>
      <c r="E39" s="40"/>
      <c r="F39" s="40"/>
      <c r="G39" s="40"/>
      <c r="H39" s="41"/>
      <c r="I39" s="40"/>
      <c r="J39" s="40"/>
      <c r="K39" s="40"/>
      <c r="L39" s="42"/>
      <c r="M39" s="43"/>
    </row>
    <row r="40" spans="1:13" s="2" customFormat="1" ht="16.5" customHeight="1">
      <c r="A40" s="44"/>
      <c r="B40" s="361" t="s">
        <v>33</v>
      </c>
      <c r="C40" s="362"/>
      <c r="D40" s="47"/>
      <c r="E40" s="48">
        <v>122456000</v>
      </c>
      <c r="F40" s="40">
        <f>IF(E$7=0,0,E40/E$7*100)</f>
        <v>2.912283096671884</v>
      </c>
      <c r="G40" s="48">
        <v>106072069</v>
      </c>
      <c r="H40" s="41">
        <f>IF(G$7=0,0,G40/G$7*100)</f>
        <v>2.1848922331877048</v>
      </c>
      <c r="I40" s="48">
        <v>0</v>
      </c>
      <c r="J40" s="40">
        <f>G40+I40</f>
        <v>106072069</v>
      </c>
      <c r="K40" s="40">
        <f>IF(J$7=0,0,J40/J$7*100)</f>
        <v>2.1848922331877048</v>
      </c>
      <c r="L40" s="42">
        <f>J40-E40</f>
        <v>-16383931</v>
      </c>
      <c r="M40" s="43">
        <f>IF(E40=0,0,(L40/E40)*100)</f>
        <v>-13.379443228588228</v>
      </c>
    </row>
    <row r="41" spans="1:13" s="2" customFormat="1" ht="16.5" customHeight="1">
      <c r="A41" s="44"/>
      <c r="B41" s="361" t="s">
        <v>34</v>
      </c>
      <c r="C41" s="362"/>
      <c r="D41" s="47"/>
      <c r="E41" s="48">
        <v>709831000</v>
      </c>
      <c r="F41" s="40">
        <f>IF(E$7=0,0,E41/E$7*100)</f>
        <v>16.881400852499674</v>
      </c>
      <c r="G41" s="48">
        <v>1261085121.61</v>
      </c>
      <c r="H41" s="41">
        <f>IF(G$7=0,0,G41/G$7*100)</f>
        <v>25.9760662120606</v>
      </c>
      <c r="I41" s="48">
        <v>0</v>
      </c>
      <c r="J41" s="40">
        <f>G41+I41</f>
        <v>1261085121.61</v>
      </c>
      <c r="K41" s="40">
        <f>IF(J$7=0,0,J41/J$7*100)</f>
        <v>25.9760662120606</v>
      </c>
      <c r="L41" s="42">
        <f>J41-E41</f>
        <v>551254121.6099999</v>
      </c>
      <c r="M41" s="43">
        <f>IF(E41=0,0,(L41/E41)*100)</f>
        <v>77.65991082525275</v>
      </c>
    </row>
    <row r="42" spans="1:13" s="2" customFormat="1" ht="6" customHeight="1">
      <c r="A42" s="44"/>
      <c r="B42" s="366"/>
      <c r="C42" s="367"/>
      <c r="D42" s="47"/>
      <c r="E42" s="40"/>
      <c r="F42" s="40"/>
      <c r="G42" s="48"/>
      <c r="H42" s="41"/>
      <c r="I42" s="40"/>
      <c r="J42" s="40"/>
      <c r="K42" s="40"/>
      <c r="L42" s="42"/>
      <c r="M42" s="43"/>
    </row>
    <row r="43" spans="1:13" s="2" customFormat="1" ht="16.5" customHeight="1">
      <c r="A43" s="36" t="s">
        <v>48</v>
      </c>
      <c r="C43" s="38"/>
      <c r="D43" s="39"/>
      <c r="E43" s="40">
        <f>SUM(E45:E46)</f>
        <v>517747000</v>
      </c>
      <c r="F43" s="40">
        <f>IF(E$7=0,0,E43/E$7*100)</f>
        <v>12.313205040607057</v>
      </c>
      <c r="G43" s="40">
        <f>SUM(G45:G46)</f>
        <v>933271012.03</v>
      </c>
      <c r="H43" s="41">
        <f>IF(G$7=0,0,G43/G$7*100)</f>
        <v>19.223690127545034</v>
      </c>
      <c r="I43" s="40">
        <f>SUM(I45:I46)</f>
        <v>0</v>
      </c>
      <c r="J43" s="40">
        <f>SUM(J45:J46)</f>
        <v>933271012.03</v>
      </c>
      <c r="K43" s="40">
        <f>IF(J$7=0,0,J43/J$7*100)</f>
        <v>19.223690127545034</v>
      </c>
      <c r="L43" s="42">
        <f>SUM(L45:L46)</f>
        <v>415524012.03</v>
      </c>
      <c r="M43" s="43">
        <f>IF(E43=0,0,(L43/E43)*100)</f>
        <v>80.25618922562565</v>
      </c>
    </row>
    <row r="44" spans="1:13" s="2" customFormat="1" ht="6" customHeight="1">
      <c r="A44" s="44"/>
      <c r="B44" s="45"/>
      <c r="C44" s="46"/>
      <c r="D44" s="47"/>
      <c r="E44" s="40"/>
      <c r="F44" s="40"/>
      <c r="G44" s="40"/>
      <c r="H44" s="41"/>
      <c r="I44" s="40"/>
      <c r="J44" s="40"/>
      <c r="K44" s="40"/>
      <c r="L44" s="42"/>
      <c r="M44" s="43"/>
    </row>
    <row r="45" spans="1:13" s="2" customFormat="1" ht="16.5" customHeight="1">
      <c r="A45" s="44"/>
      <c r="B45" s="361" t="s">
        <v>35</v>
      </c>
      <c r="C45" s="362"/>
      <c r="D45" s="47"/>
      <c r="E45" s="48">
        <v>508652000</v>
      </c>
      <c r="F45" s="40">
        <f>IF(E$7=0,0,E45/E$7*100)</f>
        <v>12.096905187890727</v>
      </c>
      <c r="G45" s="48">
        <v>824354926</v>
      </c>
      <c r="H45" s="41">
        <f>IF(G$7=0,0,G45/G$7*100)</f>
        <v>16.980216301875142</v>
      </c>
      <c r="I45" s="48">
        <v>0</v>
      </c>
      <c r="J45" s="40">
        <f>G45+I45</f>
        <v>824354926</v>
      </c>
      <c r="K45" s="40">
        <f>IF(J$7=0,0,J45/J$7*100)</f>
        <v>16.980216301875142</v>
      </c>
      <c r="L45" s="42">
        <f>J45-E45</f>
        <v>315702926</v>
      </c>
      <c r="M45" s="43">
        <f>IF(E45=0,0,(L45/E45)*100)</f>
        <v>62.06658501293615</v>
      </c>
    </row>
    <row r="46" spans="1:13" s="2" customFormat="1" ht="16.5" customHeight="1">
      <c r="A46" s="44"/>
      <c r="B46" s="361" t="s">
        <v>36</v>
      </c>
      <c r="C46" s="362"/>
      <c r="D46" s="47"/>
      <c r="E46" s="48">
        <v>9095000</v>
      </c>
      <c r="F46" s="40">
        <f>IF(E$7=0,0,E46/E$7*100)</f>
        <v>0.21629985271632898</v>
      </c>
      <c r="G46" s="48">
        <v>108916086.03</v>
      </c>
      <c r="H46" s="41">
        <f>IF(G$7=0,0,G46/G$7*100)</f>
        <v>2.2434738256698927</v>
      </c>
      <c r="I46" s="48">
        <v>0</v>
      </c>
      <c r="J46" s="40">
        <f>G46+I46</f>
        <v>108916086.03</v>
      </c>
      <c r="K46" s="40">
        <f>IF(J$7=0,0,J46/J$7*100)</f>
        <v>2.2434738256698927</v>
      </c>
      <c r="L46" s="42">
        <f>J46-E46</f>
        <v>99821086.03</v>
      </c>
      <c r="M46" s="43">
        <f>IF(E46=0,0,(L46/E46)*100)</f>
        <v>1097.5380542056075</v>
      </c>
    </row>
    <row r="47" spans="1:13" s="2" customFormat="1" ht="15.75" customHeight="1">
      <c r="A47" s="44"/>
      <c r="B47" s="46"/>
      <c r="D47" s="47"/>
      <c r="E47" s="48"/>
      <c r="F47" s="40"/>
      <c r="G47" s="48"/>
      <c r="H47" s="41"/>
      <c r="I47" s="48"/>
      <c r="J47" s="40"/>
      <c r="K47" s="40"/>
      <c r="L47" s="42"/>
      <c r="M47" s="43"/>
    </row>
    <row r="48" spans="1:13" s="2" customFormat="1" ht="6" customHeight="1">
      <c r="A48" s="44"/>
      <c r="B48" s="45"/>
      <c r="C48" s="46"/>
      <c r="D48" s="47"/>
      <c r="E48" s="40"/>
      <c r="F48" s="40"/>
      <c r="G48" s="40"/>
      <c r="H48" s="41"/>
      <c r="I48" s="48"/>
      <c r="J48" s="40"/>
      <c r="K48" s="40"/>
      <c r="L48" s="42"/>
      <c r="M48" s="43"/>
    </row>
    <row r="49" spans="1:13" s="2" customFormat="1" ht="16.5" customHeight="1">
      <c r="A49" s="36" t="s">
        <v>37</v>
      </c>
      <c r="C49" s="38"/>
      <c r="D49" s="39"/>
      <c r="E49" s="40">
        <f>E38-E43</f>
        <v>314540000</v>
      </c>
      <c r="F49" s="40">
        <f>IF(E$7=0,0,E49/E$7*100)</f>
        <v>7.480478908564499</v>
      </c>
      <c r="G49" s="40">
        <f>G38-G43</f>
        <v>433886178.5799999</v>
      </c>
      <c r="H49" s="41">
        <f>IF(G$7=0,0,G49/G$7*100)</f>
        <v>8.93726831770327</v>
      </c>
      <c r="I49" s="40">
        <f>I38-I43</f>
        <v>0</v>
      </c>
      <c r="J49" s="40">
        <f>J38-J43</f>
        <v>433886178.5799999</v>
      </c>
      <c r="K49" s="40">
        <f>IF(J$7=0,0,J49/J$7*100)</f>
        <v>8.93726831770327</v>
      </c>
      <c r="L49" s="42">
        <f>L38-L43</f>
        <v>119346178.57999992</v>
      </c>
      <c r="M49" s="43">
        <f>IF(E49=0,0,(L49/E49)*100)</f>
        <v>37.9430846887518</v>
      </c>
    </row>
    <row r="50" spans="1:13" s="2" customFormat="1" ht="6" customHeight="1">
      <c r="A50" s="53"/>
      <c r="B50" s="36"/>
      <c r="C50" s="38"/>
      <c r="D50" s="39"/>
      <c r="E50" s="40"/>
      <c r="F50" s="40"/>
      <c r="G50" s="40"/>
      <c r="H50" s="41"/>
      <c r="I50" s="40"/>
      <c r="J50" s="40"/>
      <c r="K50" s="40"/>
      <c r="L50" s="42"/>
      <c r="M50" s="43"/>
    </row>
    <row r="51" spans="1:13" s="2" customFormat="1" ht="16.5" customHeight="1">
      <c r="A51" s="36" t="s">
        <v>38</v>
      </c>
      <c r="B51" s="36"/>
      <c r="C51" s="38"/>
      <c r="D51" s="39"/>
      <c r="E51" s="48">
        <v>0</v>
      </c>
      <c r="F51" s="40">
        <f>IF(E$7=0,0,E51/E$7*100)</f>
        <v>0</v>
      </c>
      <c r="G51" s="48">
        <v>0</v>
      </c>
      <c r="H51" s="41">
        <f>IF(G$7=0,0,G51/G$7*100)</f>
        <v>0</v>
      </c>
      <c r="I51" s="48">
        <v>0</v>
      </c>
      <c r="J51" s="40">
        <f>G51+I51</f>
        <v>0</v>
      </c>
      <c r="K51" s="40">
        <f>IF(J$7=0,0,J51/J$7*100)</f>
        <v>0</v>
      </c>
      <c r="L51" s="42">
        <f>J51-E51</f>
        <v>0</v>
      </c>
      <c r="M51" s="43">
        <f>IF(E51=0,0,(L51/E51)*100)</f>
        <v>0</v>
      </c>
    </row>
    <row r="52" spans="1:13" s="2" customFormat="1" ht="6" customHeight="1">
      <c r="A52" s="44"/>
      <c r="B52" s="54"/>
      <c r="C52" s="55"/>
      <c r="D52" s="47"/>
      <c r="E52" s="40"/>
      <c r="F52" s="40"/>
      <c r="G52" s="40"/>
      <c r="H52" s="41"/>
      <c r="I52" s="40"/>
      <c r="J52" s="40"/>
      <c r="K52" s="40"/>
      <c r="L52" s="42"/>
      <c r="M52" s="43"/>
    </row>
    <row r="53" spans="1:13" s="2" customFormat="1" ht="16.5" customHeight="1" thickBot="1">
      <c r="A53" s="59" t="s">
        <v>39</v>
      </c>
      <c r="B53" s="60"/>
      <c r="C53" s="61"/>
      <c r="D53" s="62"/>
      <c r="E53" s="63">
        <f>E36+E49+E51</f>
        <v>-1312490000</v>
      </c>
      <c r="F53" s="63">
        <f>IF(E$7=0,0,E53/E$7*100)</f>
        <v>-31.21400700293069</v>
      </c>
      <c r="G53" s="63">
        <f>G36+G49+G51</f>
        <v>12644274.929999352</v>
      </c>
      <c r="H53" s="64">
        <f>IF(G$7=0,0,G53/G$7*100)</f>
        <v>0.2604491300046725</v>
      </c>
      <c r="I53" s="63">
        <f>I36+I49+I51</f>
        <v>0</v>
      </c>
      <c r="J53" s="63">
        <f>J36+J49+J51</f>
        <v>12644274.929999352</v>
      </c>
      <c r="K53" s="63">
        <f>IF(J$7=0,0,J53/J$7*100)</f>
        <v>0.2604491300046725</v>
      </c>
      <c r="L53" s="65">
        <f>L36+L49+L51</f>
        <v>1325134274.9299998</v>
      </c>
      <c r="M53" s="66">
        <f>IF(E53=0,0,(L53/E53)*100)</f>
        <v>-100.96338066804319</v>
      </c>
    </row>
  </sheetData>
  <mergeCells count="32">
    <mergeCell ref="B11:C11"/>
    <mergeCell ref="B12:C12"/>
    <mergeCell ref="B13:C13"/>
    <mergeCell ref="B22:C22"/>
    <mergeCell ref="B14:C14"/>
    <mergeCell ref="B15:C15"/>
    <mergeCell ref="B16:C16"/>
    <mergeCell ref="B30:C30"/>
    <mergeCell ref="B33:C33"/>
    <mergeCell ref="B23:C23"/>
    <mergeCell ref="B24:C24"/>
    <mergeCell ref="B27:C27"/>
    <mergeCell ref="B31:C31"/>
    <mergeCell ref="B32:C32"/>
    <mergeCell ref="B25:C25"/>
    <mergeCell ref="B26:C26"/>
    <mergeCell ref="B46:C46"/>
    <mergeCell ref="B35:C35"/>
    <mergeCell ref="B40:C40"/>
    <mergeCell ref="B41:C41"/>
    <mergeCell ref="B42:C42"/>
    <mergeCell ref="B45:C45"/>
    <mergeCell ref="B34:C34"/>
    <mergeCell ref="B28:C28"/>
    <mergeCell ref="B29:C29"/>
    <mergeCell ref="A2:H2"/>
    <mergeCell ref="A5:D5"/>
    <mergeCell ref="B9:C9"/>
    <mergeCell ref="B10:C10"/>
    <mergeCell ref="B17:C17"/>
    <mergeCell ref="B18:C18"/>
    <mergeCell ref="B19:C19"/>
  </mergeCells>
  <printOptions/>
  <pageMargins left="0.5905511811023623" right="0.5905511811023623" top="0.3937007874015748" bottom="1.1811023622047245" header="0" footer="0"/>
  <pageSetup horizontalDpi="300" verticalDpi="300" orientation="portrait" paperSize="9" scale="92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J46"/>
  <sheetViews>
    <sheetView showGridLines="0" workbookViewId="0" topLeftCell="A1">
      <selection activeCell="A1" sqref="A1:IV16384"/>
    </sheetView>
  </sheetViews>
  <sheetFormatPr defaultColWidth="9.00390625" defaultRowHeight="16.5"/>
  <cols>
    <col min="1" max="1" width="1.25" style="133" customWidth="1"/>
    <col min="2" max="2" width="1.37890625" style="133" customWidth="1"/>
    <col min="3" max="3" width="13.50390625" style="134" customWidth="1"/>
    <col min="4" max="4" width="0.5" style="135" customWidth="1"/>
    <col min="5" max="6" width="13.625" style="136" customWidth="1"/>
    <col min="7" max="7" width="11.375" style="136" customWidth="1"/>
    <col min="8" max="8" width="13.625" style="136" customWidth="1"/>
    <col min="9" max="9" width="15.625" style="136" customWidth="1"/>
    <col min="10" max="10" width="7.625" style="136" customWidth="1"/>
    <col min="11" max="16384" width="8.75390625" style="136" customWidth="1"/>
  </cols>
  <sheetData>
    <row r="1" spans="1:10" s="72" customFormat="1" ht="18" customHeight="1">
      <c r="A1" s="71" t="s">
        <v>73</v>
      </c>
      <c r="J1" s="73"/>
    </row>
    <row r="2" spans="1:10" s="74" customFormat="1" ht="36" customHeight="1">
      <c r="A2" s="372" t="s">
        <v>74</v>
      </c>
      <c r="B2" s="372"/>
      <c r="C2" s="372"/>
      <c r="D2" s="372"/>
      <c r="E2" s="372"/>
      <c r="F2" s="372"/>
      <c r="G2" s="372"/>
      <c r="H2" s="372"/>
      <c r="I2" s="372"/>
      <c r="J2" s="372"/>
    </row>
    <row r="3" spans="1:10" s="75" customFormat="1" ht="18" customHeight="1">
      <c r="A3" s="373" t="s">
        <v>75</v>
      </c>
      <c r="B3" s="373"/>
      <c r="C3" s="373"/>
      <c r="D3" s="373"/>
      <c r="E3" s="373"/>
      <c r="F3" s="373"/>
      <c r="G3" s="373"/>
      <c r="H3" s="373"/>
      <c r="I3" s="373"/>
      <c r="J3" s="373"/>
    </row>
    <row r="4" spans="1:10" s="80" customFormat="1" ht="31.5" customHeight="1" thickBot="1">
      <c r="A4" s="76"/>
      <c r="B4" s="76"/>
      <c r="C4" s="77" t="s">
        <v>76</v>
      </c>
      <c r="D4" s="78"/>
      <c r="E4" s="78"/>
      <c r="F4" s="78"/>
      <c r="G4" s="78"/>
      <c r="H4" s="78"/>
      <c r="I4" s="78"/>
      <c r="J4" s="79" t="s">
        <v>1</v>
      </c>
    </row>
    <row r="5" spans="1:10" s="76" customFormat="1" ht="33" customHeight="1">
      <c r="A5" s="374" t="s">
        <v>77</v>
      </c>
      <c r="B5" s="375"/>
      <c r="C5" s="375"/>
      <c r="D5" s="82"/>
      <c r="E5" s="83" t="s">
        <v>78</v>
      </c>
      <c r="F5" s="84" t="s">
        <v>49</v>
      </c>
      <c r="G5" s="85" t="s">
        <v>79</v>
      </c>
      <c r="H5" s="84" t="s">
        <v>50</v>
      </c>
      <c r="I5" s="86" t="s">
        <v>51</v>
      </c>
      <c r="J5" s="81" t="s">
        <v>3</v>
      </c>
    </row>
    <row r="6" spans="1:10" s="95" customFormat="1" ht="9.75" customHeight="1">
      <c r="A6" s="87"/>
      <c r="B6" s="88"/>
      <c r="C6" s="89"/>
      <c r="D6" s="90"/>
      <c r="E6" s="91"/>
      <c r="F6" s="92"/>
      <c r="G6" s="93"/>
      <c r="H6" s="92"/>
      <c r="I6" s="94"/>
      <c r="J6" s="87"/>
    </row>
    <row r="7" spans="1:10" s="101" customFormat="1" ht="21.75" customHeight="1">
      <c r="A7" s="371" t="s">
        <v>52</v>
      </c>
      <c r="B7" s="371"/>
      <c r="C7" s="371"/>
      <c r="D7" s="96"/>
      <c r="E7" s="97">
        <f>SUM(E9:E11)</f>
        <v>481542000</v>
      </c>
      <c r="F7" s="97">
        <f>SUM(F9:F11)</f>
        <v>927900889.85</v>
      </c>
      <c r="G7" s="98">
        <f>SUM(G9:G11)</f>
        <v>0</v>
      </c>
      <c r="H7" s="97">
        <f>SUM(H9:H11)</f>
        <v>927900889.85</v>
      </c>
      <c r="I7" s="99">
        <f>H7-E7</f>
        <v>446358889.85</v>
      </c>
      <c r="J7" s="100">
        <f>IF(E7&gt;0,((I7/E7)*100),0)</f>
        <v>92.69365701226478</v>
      </c>
    </row>
    <row r="8" spans="1:10" s="101" customFormat="1" ht="9.75" customHeight="1">
      <c r="A8" s="102"/>
      <c r="B8" s="103"/>
      <c r="C8" s="104"/>
      <c r="D8" s="105"/>
      <c r="E8" s="97"/>
      <c r="F8" s="97"/>
      <c r="G8" s="98"/>
      <c r="H8" s="97"/>
      <c r="I8" s="99"/>
      <c r="J8" s="100"/>
    </row>
    <row r="9" spans="1:10" s="101" customFormat="1" ht="21" customHeight="1">
      <c r="A9" s="102"/>
      <c r="B9" s="370" t="s">
        <v>53</v>
      </c>
      <c r="C9" s="370"/>
      <c r="D9" s="105"/>
      <c r="E9" s="107">
        <v>94230000</v>
      </c>
      <c r="F9" s="107">
        <v>427985180.93</v>
      </c>
      <c r="G9" s="108">
        <v>0</v>
      </c>
      <c r="H9" s="97">
        <f>F9+G9</f>
        <v>427985180.93</v>
      </c>
      <c r="I9" s="99">
        <f>H9-E9</f>
        <v>333755180.93</v>
      </c>
      <c r="J9" s="100">
        <f>IF(E9&gt;0,((I9/E9)*100),0)</f>
        <v>354.19206296296295</v>
      </c>
    </row>
    <row r="10" spans="1:10" s="101" customFormat="1" ht="21" customHeight="1">
      <c r="A10" s="102"/>
      <c r="B10" s="370" t="s">
        <v>54</v>
      </c>
      <c r="C10" s="370"/>
      <c r="D10" s="105"/>
      <c r="E10" s="107">
        <v>387312000</v>
      </c>
      <c r="F10" s="107">
        <v>499915708.92</v>
      </c>
      <c r="G10" s="108">
        <v>0</v>
      </c>
      <c r="H10" s="97">
        <f>F10+G10</f>
        <v>499915708.92</v>
      </c>
      <c r="I10" s="99">
        <f>H10-E10</f>
        <v>112603708.92000002</v>
      </c>
      <c r="J10" s="100">
        <f>IF(E10&gt;0,((I10/E10)*100),0)</f>
        <v>29.073126812492255</v>
      </c>
    </row>
    <row r="11" spans="1:10" s="101" customFormat="1" ht="21" customHeight="1">
      <c r="A11" s="102"/>
      <c r="B11" s="370" t="s">
        <v>55</v>
      </c>
      <c r="C11" s="370"/>
      <c r="D11" s="105"/>
      <c r="E11" s="107">
        <v>0</v>
      </c>
      <c r="F11" s="107">
        <v>0</v>
      </c>
      <c r="G11" s="108">
        <v>0</v>
      </c>
      <c r="H11" s="97">
        <f>F11+G11</f>
        <v>0</v>
      </c>
      <c r="I11" s="99">
        <f>H11-E11</f>
        <v>0</v>
      </c>
      <c r="J11" s="100">
        <f>IF(E11&gt;0,((I11/E11)*100),0)</f>
        <v>0</v>
      </c>
    </row>
    <row r="12" spans="1:10" s="101" customFormat="1" ht="21.75" customHeight="1">
      <c r="A12" s="102"/>
      <c r="B12" s="370"/>
      <c r="C12" s="370"/>
      <c r="D12" s="105"/>
      <c r="E12" s="97"/>
      <c r="F12" s="97"/>
      <c r="G12" s="98"/>
      <c r="H12" s="97"/>
      <c r="I12" s="99"/>
      <c r="J12" s="100"/>
    </row>
    <row r="13" spans="1:10" s="101" customFormat="1" ht="21.75" customHeight="1">
      <c r="A13" s="371" t="s">
        <v>56</v>
      </c>
      <c r="B13" s="371"/>
      <c r="C13" s="371"/>
      <c r="D13" s="96"/>
      <c r="E13" s="97">
        <f>SUM(E15:E19)</f>
        <v>481542000</v>
      </c>
      <c r="F13" s="97">
        <f>SUM(F15:F19)</f>
        <v>110323185.25</v>
      </c>
      <c r="G13" s="98">
        <f>SUM(G15:G19)</f>
        <v>0</v>
      </c>
      <c r="H13" s="97">
        <f>SUM(H15:H19)</f>
        <v>110323185.25</v>
      </c>
      <c r="I13" s="99">
        <f>H13-E13</f>
        <v>-371218814.75</v>
      </c>
      <c r="J13" s="100">
        <f>IF(E13&gt;0,((I13/E13)*100),0)</f>
        <v>-77.08960272416529</v>
      </c>
    </row>
    <row r="14" spans="1:10" s="101" customFormat="1" ht="9.75" customHeight="1">
      <c r="A14" s="102"/>
      <c r="B14" s="103"/>
      <c r="C14" s="109"/>
      <c r="D14" s="105"/>
      <c r="E14" s="97"/>
      <c r="F14" s="97"/>
      <c r="G14" s="98"/>
      <c r="H14" s="97"/>
      <c r="I14" s="99"/>
      <c r="J14" s="100"/>
    </row>
    <row r="15" spans="1:10" s="101" customFormat="1" ht="21" customHeight="1">
      <c r="A15" s="102"/>
      <c r="B15" s="370" t="s">
        <v>57</v>
      </c>
      <c r="C15" s="370"/>
      <c r="D15" s="105"/>
      <c r="E15" s="107">
        <v>387312000</v>
      </c>
      <c r="F15" s="107">
        <v>16093185.25</v>
      </c>
      <c r="G15" s="108">
        <v>0</v>
      </c>
      <c r="H15" s="97">
        <f>F15+G15</f>
        <v>16093185.25</v>
      </c>
      <c r="I15" s="99">
        <f>H15-E15</f>
        <v>-371218814.75</v>
      </c>
      <c r="J15" s="100">
        <f>IF(E15&gt;0,((I15/E15)*100),0)</f>
        <v>-95.84490404376834</v>
      </c>
    </row>
    <row r="16" spans="1:10" s="101" customFormat="1" ht="21" customHeight="1">
      <c r="A16" s="102"/>
      <c r="B16" s="370" t="s">
        <v>58</v>
      </c>
      <c r="C16" s="370"/>
      <c r="D16" s="105"/>
      <c r="E16" s="107">
        <v>94230000</v>
      </c>
      <c r="F16" s="107">
        <v>94230000</v>
      </c>
      <c r="G16" s="108">
        <v>0</v>
      </c>
      <c r="H16" s="97">
        <f>F16+G16</f>
        <v>94230000</v>
      </c>
      <c r="I16" s="99">
        <f>H16-E16</f>
        <v>0</v>
      </c>
      <c r="J16" s="100">
        <f>IF(E16&gt;0,((I16/E16)*100),0)</f>
        <v>0</v>
      </c>
    </row>
    <row r="17" spans="1:10" s="101" customFormat="1" ht="21" customHeight="1">
      <c r="A17" s="102"/>
      <c r="B17" s="370" t="s">
        <v>59</v>
      </c>
      <c r="C17" s="370"/>
      <c r="D17" s="105"/>
      <c r="E17" s="107">
        <v>0</v>
      </c>
      <c r="F17" s="107">
        <v>0</v>
      </c>
      <c r="G17" s="108">
        <v>0</v>
      </c>
      <c r="H17" s="97">
        <f>F17+G17</f>
        <v>0</v>
      </c>
      <c r="I17" s="99">
        <f>H17-E17</f>
        <v>0</v>
      </c>
      <c r="J17" s="100">
        <f>IF(E17&gt;0,((I17/E17)*100),0)</f>
        <v>0</v>
      </c>
    </row>
    <row r="18" spans="1:10" s="101" customFormat="1" ht="21" customHeight="1">
      <c r="A18" s="102"/>
      <c r="B18" s="370" t="s">
        <v>60</v>
      </c>
      <c r="C18" s="370"/>
      <c r="D18" s="105"/>
      <c r="E18" s="107">
        <v>0</v>
      </c>
      <c r="F18" s="107">
        <v>0</v>
      </c>
      <c r="G18" s="108">
        <v>0</v>
      </c>
      <c r="H18" s="97">
        <f>F18+G18</f>
        <v>0</v>
      </c>
      <c r="I18" s="99">
        <f>H18-E18</f>
        <v>0</v>
      </c>
      <c r="J18" s="100">
        <f>IF(E18&gt;0,((I18/E18)*100),0)</f>
        <v>0</v>
      </c>
    </row>
    <row r="19" spans="1:10" s="101" customFormat="1" ht="21" customHeight="1">
      <c r="A19" s="102"/>
      <c r="B19" s="370" t="s">
        <v>61</v>
      </c>
      <c r="C19" s="370"/>
      <c r="D19" s="105"/>
      <c r="E19" s="107">
        <v>0</v>
      </c>
      <c r="F19" s="107">
        <v>0</v>
      </c>
      <c r="G19" s="108">
        <v>0</v>
      </c>
      <c r="H19" s="97">
        <f>F19+G19</f>
        <v>0</v>
      </c>
      <c r="I19" s="99">
        <f>H19-E19</f>
        <v>0</v>
      </c>
      <c r="J19" s="100">
        <f>IF(E19&gt;0,((I19/E19)*100),0)</f>
        <v>0</v>
      </c>
    </row>
    <row r="20" spans="1:10" s="101" customFormat="1" ht="21.75" customHeight="1">
      <c r="A20" s="102"/>
      <c r="B20" s="103"/>
      <c r="C20" s="109"/>
      <c r="D20" s="105"/>
      <c r="E20" s="97"/>
      <c r="F20" s="97"/>
      <c r="G20" s="98"/>
      <c r="H20" s="97"/>
      <c r="I20" s="99"/>
      <c r="J20" s="100"/>
    </row>
    <row r="21" spans="1:10" s="101" customFormat="1" ht="21.75" customHeight="1">
      <c r="A21" s="371" t="s">
        <v>62</v>
      </c>
      <c r="B21" s="371"/>
      <c r="C21" s="371"/>
      <c r="D21" s="96"/>
      <c r="E21" s="97">
        <f>E7-E13</f>
        <v>0</v>
      </c>
      <c r="F21" s="97">
        <f>F7-F13</f>
        <v>817577704.6</v>
      </c>
      <c r="G21" s="98">
        <f>G7-G13</f>
        <v>0</v>
      </c>
      <c r="H21" s="97">
        <f>H7-H13</f>
        <v>817577704.6</v>
      </c>
      <c r="I21" s="99">
        <f>H21-E21</f>
        <v>817577704.6</v>
      </c>
      <c r="J21" s="100">
        <f>IF(E21&gt;0,((I21/E21)*100),0)</f>
        <v>0</v>
      </c>
    </row>
    <row r="22" spans="1:10" s="101" customFormat="1" ht="21.75" customHeight="1">
      <c r="A22" s="102"/>
      <c r="B22" s="110"/>
      <c r="C22" s="111"/>
      <c r="D22" s="112"/>
      <c r="E22" s="97"/>
      <c r="F22" s="97"/>
      <c r="G22" s="98"/>
      <c r="H22" s="97"/>
      <c r="I22" s="99"/>
      <c r="J22" s="100"/>
    </row>
    <row r="23" spans="1:10" s="101" customFormat="1" ht="21.75" customHeight="1">
      <c r="A23" s="371" t="s">
        <v>63</v>
      </c>
      <c r="B23" s="371"/>
      <c r="C23" s="371"/>
      <c r="D23" s="96"/>
      <c r="E23" s="97">
        <f>SUM(E25:E26)</f>
        <v>1840810000</v>
      </c>
      <c r="F23" s="97">
        <f>SUM(F25:F26)</f>
        <v>871857651.5</v>
      </c>
      <c r="G23" s="98">
        <f>SUM(G25:G26)</f>
        <v>0</v>
      </c>
      <c r="H23" s="97">
        <f>SUM(H25:H26)</f>
        <v>871857651.5</v>
      </c>
      <c r="I23" s="99">
        <f>H23-E23</f>
        <v>-968952348.5</v>
      </c>
      <c r="J23" s="100">
        <f>IF(E23&gt;0,((I23/E23)*100),0)</f>
        <v>-52.637281875913324</v>
      </c>
    </row>
    <row r="24" spans="1:10" s="101" customFormat="1" ht="9.75" customHeight="1">
      <c r="A24" s="102"/>
      <c r="B24" s="103"/>
      <c r="C24" s="109"/>
      <c r="D24" s="105"/>
      <c r="E24" s="97"/>
      <c r="F24" s="97"/>
      <c r="G24" s="98"/>
      <c r="H24" s="97"/>
      <c r="I24" s="99"/>
      <c r="J24" s="100"/>
    </row>
    <row r="25" spans="1:10" s="101" customFormat="1" ht="21" customHeight="1">
      <c r="A25" s="102"/>
      <c r="B25" s="370" t="s">
        <v>64</v>
      </c>
      <c r="C25" s="370"/>
      <c r="D25" s="105"/>
      <c r="E25" s="107">
        <v>1406720000</v>
      </c>
      <c r="F25" s="107">
        <v>415340906</v>
      </c>
      <c r="G25" s="108">
        <v>0</v>
      </c>
      <c r="H25" s="97">
        <f>F25+G25</f>
        <v>415340906</v>
      </c>
      <c r="I25" s="99">
        <f>H25-E25</f>
        <v>-991379094</v>
      </c>
      <c r="J25" s="100">
        <f>IF(E25&gt;0,((I25/E25)*100),0)</f>
        <v>-70.47451475773431</v>
      </c>
    </row>
    <row r="26" spans="1:10" s="101" customFormat="1" ht="21" customHeight="1">
      <c r="A26" s="102"/>
      <c r="B26" s="370" t="s">
        <v>65</v>
      </c>
      <c r="C26" s="370"/>
      <c r="D26" s="105"/>
      <c r="E26" s="107">
        <v>434090000</v>
      </c>
      <c r="F26" s="107">
        <v>456516745.5</v>
      </c>
      <c r="G26" s="108">
        <v>0</v>
      </c>
      <c r="H26" s="97">
        <f>F26+G26</f>
        <v>456516745.5</v>
      </c>
      <c r="I26" s="99">
        <f>H26-E26</f>
        <v>22426745.5</v>
      </c>
      <c r="J26" s="100">
        <f>IF(E26&gt;0,((I26/E26)*100),0)</f>
        <v>5.166381510746619</v>
      </c>
    </row>
    <row r="27" spans="1:10" s="101" customFormat="1" ht="21" customHeight="1">
      <c r="A27" s="102"/>
      <c r="B27" s="370" t="s">
        <v>66</v>
      </c>
      <c r="C27" s="370"/>
      <c r="D27" s="105"/>
      <c r="E27" s="107"/>
      <c r="F27" s="107"/>
      <c r="G27" s="108"/>
      <c r="H27" s="97"/>
      <c r="I27" s="99"/>
      <c r="J27" s="100"/>
    </row>
    <row r="28" spans="1:10" s="101" customFormat="1" ht="21.75" customHeight="1">
      <c r="A28" s="102"/>
      <c r="B28" s="103"/>
      <c r="D28" s="105"/>
      <c r="E28" s="97"/>
      <c r="F28" s="97"/>
      <c r="G28" s="98"/>
      <c r="H28" s="97"/>
      <c r="I28" s="99"/>
      <c r="J28" s="100"/>
    </row>
    <row r="29" spans="1:10" s="101" customFormat="1" ht="21.75" customHeight="1">
      <c r="A29" s="371" t="s">
        <v>67</v>
      </c>
      <c r="B29" s="371"/>
      <c r="C29" s="371"/>
      <c r="D29" s="96"/>
      <c r="E29" s="97">
        <f>SUM(E31:E34)</f>
        <v>928202000</v>
      </c>
      <c r="F29" s="97">
        <f>SUM(F31:F34)</f>
        <v>16093185.25</v>
      </c>
      <c r="G29" s="98">
        <f>SUM(G31:G34)</f>
        <v>0</v>
      </c>
      <c r="H29" s="97">
        <f>SUM(H31:H34)</f>
        <v>16093185.25</v>
      </c>
      <c r="I29" s="99">
        <f>H29-E29</f>
        <v>-912108814.75</v>
      </c>
      <c r="J29" s="100">
        <f>IF(E29&gt;0,((I29/E29)*100),0)</f>
        <v>-98.2661979558329</v>
      </c>
    </row>
    <row r="30" spans="1:10" s="101" customFormat="1" ht="9.75" customHeight="1">
      <c r="A30" s="102"/>
      <c r="B30" s="103"/>
      <c r="C30" s="109"/>
      <c r="D30" s="105"/>
      <c r="E30" s="97"/>
      <c r="F30" s="97"/>
      <c r="G30" s="98"/>
      <c r="H30" s="97"/>
      <c r="I30" s="99"/>
      <c r="J30" s="100"/>
    </row>
    <row r="31" spans="1:10" s="101" customFormat="1" ht="21" customHeight="1">
      <c r="A31" s="102"/>
      <c r="B31" s="370" t="s">
        <v>68</v>
      </c>
      <c r="C31" s="370"/>
      <c r="D31" s="105"/>
      <c r="E31" s="107">
        <v>387312000</v>
      </c>
      <c r="F31" s="107">
        <v>16093185.25</v>
      </c>
      <c r="G31" s="108">
        <v>0</v>
      </c>
      <c r="H31" s="97">
        <f>F31+G31</f>
        <v>16093185.25</v>
      </c>
      <c r="I31" s="99">
        <f>H31-E31</f>
        <v>-371218814.75</v>
      </c>
      <c r="J31" s="100">
        <f>IF(E31&gt;0,((I31/E31)*100),0)</f>
        <v>-95.84490404376834</v>
      </c>
    </row>
    <row r="32" spans="1:10" s="101" customFormat="1" ht="21" customHeight="1">
      <c r="A32" s="102"/>
      <c r="B32" s="370" t="s">
        <v>69</v>
      </c>
      <c r="C32" s="370"/>
      <c r="D32" s="105"/>
      <c r="E32" s="107">
        <v>540890000</v>
      </c>
      <c r="F32" s="107">
        <v>0</v>
      </c>
      <c r="G32" s="108">
        <v>0</v>
      </c>
      <c r="H32" s="97">
        <f>F32+G32</f>
        <v>0</v>
      </c>
      <c r="I32" s="99">
        <f>H32-E32</f>
        <v>-540890000</v>
      </c>
      <c r="J32" s="100">
        <f>IF(E32&gt;0,((I32/E32)*100),0)</f>
        <v>-100</v>
      </c>
    </row>
    <row r="33" spans="1:10" s="101" customFormat="1" ht="21" customHeight="1">
      <c r="A33" s="102"/>
      <c r="B33" s="370" t="s">
        <v>70</v>
      </c>
      <c r="C33" s="370"/>
      <c r="D33" s="105"/>
      <c r="E33" s="107">
        <v>0</v>
      </c>
      <c r="F33" s="107">
        <v>0</v>
      </c>
      <c r="G33" s="108">
        <v>0</v>
      </c>
      <c r="H33" s="97">
        <f>F33+G33</f>
        <v>0</v>
      </c>
      <c r="I33" s="99">
        <f>H33-E33</f>
        <v>0</v>
      </c>
      <c r="J33" s="100">
        <f>IF(E33&gt;0,((I33/E33)*100),0)</f>
        <v>0</v>
      </c>
    </row>
    <row r="34" spans="1:10" s="101" customFormat="1" ht="21" customHeight="1">
      <c r="A34" s="102"/>
      <c r="B34" s="370" t="s">
        <v>71</v>
      </c>
      <c r="C34" s="370"/>
      <c r="D34" s="105"/>
      <c r="E34" s="107">
        <v>0</v>
      </c>
      <c r="F34" s="107">
        <v>0</v>
      </c>
      <c r="G34" s="108">
        <v>0</v>
      </c>
      <c r="H34" s="97">
        <f>F34+G34</f>
        <v>0</v>
      </c>
      <c r="I34" s="99">
        <f>H34-E34</f>
        <v>0</v>
      </c>
      <c r="J34" s="100">
        <f>IF(E34&gt;0,((I34/E34)*100),0)</f>
        <v>0</v>
      </c>
    </row>
    <row r="35" spans="1:10" s="101" customFormat="1" ht="21.75" customHeight="1">
      <c r="A35" s="102"/>
      <c r="B35" s="106"/>
      <c r="C35" s="106"/>
      <c r="D35" s="105"/>
      <c r="E35" s="97"/>
      <c r="F35" s="97"/>
      <c r="G35" s="98"/>
      <c r="H35" s="97"/>
      <c r="I35" s="99"/>
      <c r="J35" s="100"/>
    </row>
    <row r="36" spans="1:10" s="101" customFormat="1" ht="21.75" customHeight="1">
      <c r="A36" s="102"/>
      <c r="B36" s="106"/>
      <c r="C36" s="106"/>
      <c r="D36" s="105"/>
      <c r="E36" s="97"/>
      <c r="F36" s="97"/>
      <c r="G36" s="98"/>
      <c r="H36" s="97"/>
      <c r="I36" s="99"/>
      <c r="J36" s="100"/>
    </row>
    <row r="37" spans="1:10" s="101" customFormat="1" ht="21.75" customHeight="1">
      <c r="A37" s="102"/>
      <c r="B37" s="113"/>
      <c r="C37" s="109"/>
      <c r="D37" s="105"/>
      <c r="E37" s="114"/>
      <c r="F37" s="97"/>
      <c r="G37" s="115"/>
      <c r="H37" s="97"/>
      <c r="I37" s="99"/>
      <c r="J37" s="100"/>
    </row>
    <row r="38" spans="1:10" s="101" customFormat="1" ht="21.75" customHeight="1">
      <c r="A38" s="376" t="s">
        <v>72</v>
      </c>
      <c r="B38" s="377"/>
      <c r="C38" s="377"/>
      <c r="D38" s="96"/>
      <c r="E38" s="97">
        <f>E23-E29</f>
        <v>912608000</v>
      </c>
      <c r="F38" s="97">
        <f>F23-F29</f>
        <v>855764466.25</v>
      </c>
      <c r="G38" s="98">
        <f>G23-G29</f>
        <v>0</v>
      </c>
      <c r="H38" s="97">
        <f>H23-H29</f>
        <v>855764466.25</v>
      </c>
      <c r="I38" s="99">
        <f>H38-E38</f>
        <v>-56843533.75</v>
      </c>
      <c r="J38" s="100">
        <f>IF(E38&gt;0,((I38/E38)*100),0)</f>
        <v>-6.228691152170483</v>
      </c>
    </row>
    <row r="39" spans="1:10" s="101" customFormat="1" ht="21" customHeight="1" thickBot="1">
      <c r="A39" s="116"/>
      <c r="B39" s="116"/>
      <c r="C39" s="117"/>
      <c r="D39" s="118"/>
      <c r="E39" s="119"/>
      <c r="F39" s="119"/>
      <c r="G39" s="120"/>
      <c r="H39" s="119"/>
      <c r="I39" s="121"/>
      <c r="J39" s="122"/>
    </row>
    <row r="40" spans="1:4" s="101" customFormat="1" ht="16.5">
      <c r="A40" s="102"/>
      <c r="B40" s="123"/>
      <c r="C40" s="124"/>
      <c r="D40" s="125"/>
    </row>
    <row r="41" spans="1:4" s="130" customFormat="1" ht="16.5">
      <c r="A41" s="126"/>
      <c r="B41" s="127"/>
      <c r="C41" s="128"/>
      <c r="D41" s="129"/>
    </row>
    <row r="42" spans="1:4" s="130" customFormat="1" ht="15.75">
      <c r="A42" s="127"/>
      <c r="B42" s="127"/>
      <c r="C42" s="131"/>
      <c r="D42" s="132"/>
    </row>
    <row r="43" spans="1:4" s="130" customFormat="1" ht="15.75">
      <c r="A43" s="127"/>
      <c r="B43" s="127"/>
      <c r="C43" s="131"/>
      <c r="D43" s="132"/>
    </row>
    <row r="44" spans="1:4" s="130" customFormat="1" ht="15.75">
      <c r="A44" s="127"/>
      <c r="B44" s="127"/>
      <c r="C44" s="131"/>
      <c r="D44" s="132"/>
    </row>
    <row r="45" spans="1:4" s="130" customFormat="1" ht="15.75">
      <c r="A45" s="127"/>
      <c r="B45" s="127"/>
      <c r="C45" s="131"/>
      <c r="D45" s="132"/>
    </row>
    <row r="46" spans="1:4" s="130" customFormat="1" ht="15.75">
      <c r="A46" s="127"/>
      <c r="B46" s="127"/>
      <c r="C46" s="131"/>
      <c r="D46" s="132"/>
    </row>
  </sheetData>
  <mergeCells count="25">
    <mergeCell ref="A38:C38"/>
    <mergeCell ref="A29:C29"/>
    <mergeCell ref="A7:C7"/>
    <mergeCell ref="B9:C9"/>
    <mergeCell ref="B10:C10"/>
    <mergeCell ref="A13:C13"/>
    <mergeCell ref="B17:C17"/>
    <mergeCell ref="B18:C18"/>
    <mergeCell ref="B19:C19"/>
    <mergeCell ref="A21:C21"/>
    <mergeCell ref="B26:C26"/>
    <mergeCell ref="A2:J2"/>
    <mergeCell ref="B12:C12"/>
    <mergeCell ref="A3:J3"/>
    <mergeCell ref="A5:C5"/>
    <mergeCell ref="B34:C34"/>
    <mergeCell ref="B11:C11"/>
    <mergeCell ref="B15:C15"/>
    <mergeCell ref="B31:C31"/>
    <mergeCell ref="B32:C32"/>
    <mergeCell ref="A23:C23"/>
    <mergeCell ref="B25:C25"/>
    <mergeCell ref="B16:C16"/>
    <mergeCell ref="B33:C33"/>
    <mergeCell ref="B27:C27"/>
  </mergeCells>
  <printOptions/>
  <pageMargins left="0.5905511811023623" right="0.5905511811023623" top="0.4724409448818898" bottom="1.1811023622047245" header="0" footer="0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9"/>
  <dimension ref="A1:I52"/>
  <sheetViews>
    <sheetView showGridLines="0" zoomScale="75" zoomScaleNormal="75" zoomScaleSheetLayoutView="75" workbookViewId="0" topLeftCell="A1">
      <selection activeCell="A1" sqref="A1:IV16384"/>
    </sheetView>
  </sheetViews>
  <sheetFormatPr defaultColWidth="9.00390625" defaultRowHeight="16.5"/>
  <cols>
    <col min="1" max="1" width="0.875" style="187" customWidth="1"/>
    <col min="2" max="2" width="3.50390625" style="187" customWidth="1"/>
    <col min="3" max="3" width="27.50390625" style="188" customWidth="1"/>
    <col min="4" max="4" width="0.6171875" style="189" customWidth="1"/>
    <col min="5" max="6" width="16.625" style="190" customWidth="1"/>
    <col min="7" max="7" width="17.625" style="190" customWidth="1"/>
    <col min="8" max="8" width="8.625" style="190" customWidth="1"/>
    <col min="9" max="16384" width="8.75390625" style="190" customWidth="1"/>
  </cols>
  <sheetData>
    <row r="1" spans="1:8" s="140" customFormat="1" ht="18" customHeight="1">
      <c r="A1" s="137"/>
      <c r="B1" s="138"/>
      <c r="C1" s="139"/>
      <c r="D1" s="138"/>
      <c r="E1" s="138"/>
      <c r="F1" s="138"/>
      <c r="G1" s="138"/>
      <c r="H1" s="138"/>
    </row>
    <row r="2" spans="1:8" s="140" customFormat="1" ht="36" customHeight="1">
      <c r="A2" s="382" t="s">
        <v>113</v>
      </c>
      <c r="B2" s="382"/>
      <c r="C2" s="382"/>
      <c r="D2" s="382"/>
      <c r="E2" s="382"/>
      <c r="F2" s="382"/>
      <c r="G2" s="382"/>
      <c r="H2" s="382"/>
    </row>
    <row r="3" spans="1:8" s="141" customFormat="1" ht="18" customHeight="1">
      <c r="A3" s="383" t="s">
        <v>114</v>
      </c>
      <c r="B3" s="383"/>
      <c r="C3" s="383"/>
      <c r="D3" s="383"/>
      <c r="E3" s="383"/>
      <c r="F3" s="383"/>
      <c r="G3" s="383"/>
      <c r="H3" s="383"/>
    </row>
    <row r="4" spans="1:8" s="140" customFormat="1" ht="31.5" customHeight="1" thickBot="1">
      <c r="A4" s="142" t="s">
        <v>115</v>
      </c>
      <c r="B4" s="143"/>
      <c r="C4" s="143"/>
      <c r="D4" s="143"/>
      <c r="E4" s="143"/>
      <c r="F4" s="143"/>
      <c r="G4" s="143"/>
      <c r="H4" s="144" t="s">
        <v>1</v>
      </c>
    </row>
    <row r="5" spans="1:8" s="140" customFormat="1" ht="33" customHeight="1">
      <c r="A5" s="355" t="s">
        <v>116</v>
      </c>
      <c r="B5" s="355"/>
      <c r="C5" s="355"/>
      <c r="D5" s="145"/>
      <c r="E5" s="357" t="s">
        <v>2</v>
      </c>
      <c r="F5" s="357" t="s">
        <v>80</v>
      </c>
      <c r="G5" s="146" t="s">
        <v>81</v>
      </c>
      <c r="H5" s="147"/>
    </row>
    <row r="6" spans="1:8" s="140" customFormat="1" ht="21.75" customHeight="1">
      <c r="A6" s="356"/>
      <c r="B6" s="356"/>
      <c r="C6" s="356"/>
      <c r="D6" s="148"/>
      <c r="E6" s="358"/>
      <c r="F6" s="358"/>
      <c r="G6" s="149" t="s">
        <v>82</v>
      </c>
      <c r="H6" s="150" t="s">
        <v>3</v>
      </c>
    </row>
    <row r="7" spans="1:8" s="140" customFormat="1" ht="25.5" customHeight="1">
      <c r="A7" s="384" t="s">
        <v>83</v>
      </c>
      <c r="B7" s="350"/>
      <c r="C7" s="350"/>
      <c r="D7" s="151"/>
      <c r="E7" s="152"/>
      <c r="F7" s="152"/>
      <c r="G7" s="153"/>
      <c r="H7" s="154"/>
    </row>
    <row r="8" spans="1:8" s="140" customFormat="1" ht="10.5" customHeight="1">
      <c r="A8" s="155"/>
      <c r="B8" s="156"/>
      <c r="C8" s="157"/>
      <c r="D8" s="158"/>
      <c r="E8" s="159"/>
      <c r="F8" s="159"/>
      <c r="G8" s="153"/>
      <c r="H8" s="154"/>
    </row>
    <row r="9" spans="1:8" s="140" customFormat="1" ht="15" customHeight="1">
      <c r="A9" s="155"/>
      <c r="B9" s="353" t="s">
        <v>84</v>
      </c>
      <c r="C9" s="354"/>
      <c r="D9" s="162"/>
      <c r="E9" s="163">
        <v>-1312490000</v>
      </c>
      <c r="F9" s="163">
        <v>12644274.93</v>
      </c>
      <c r="G9" s="164">
        <f>F9-E9</f>
        <v>1325134274.93</v>
      </c>
      <c r="H9" s="165">
        <f>IF(E9=0,0,((G9/E9)*100))</f>
        <v>-100.9633806680432</v>
      </c>
    </row>
    <row r="10" spans="1:8" s="140" customFormat="1" ht="15" customHeight="1">
      <c r="A10" s="155"/>
      <c r="B10" s="353" t="s">
        <v>85</v>
      </c>
      <c r="C10" s="354"/>
      <c r="D10" s="158"/>
      <c r="E10" s="163">
        <v>1467519000</v>
      </c>
      <c r="F10" s="163">
        <v>1387646090.07</v>
      </c>
      <c r="G10" s="164">
        <f>F10-E10</f>
        <v>-79872909.93000007</v>
      </c>
      <c r="H10" s="165">
        <f>IF(E10=0,0,((G10/E10)*100))</f>
        <v>-5.442717261582308</v>
      </c>
    </row>
    <row r="11" spans="1:8" s="140" customFormat="1" ht="10.5" customHeight="1">
      <c r="A11" s="155"/>
      <c r="B11" s="160"/>
      <c r="C11" s="161"/>
      <c r="D11" s="158"/>
      <c r="E11" s="159"/>
      <c r="F11" s="159"/>
      <c r="G11" s="164"/>
      <c r="H11" s="165"/>
    </row>
    <row r="12" spans="1:8" s="140" customFormat="1" ht="15" customHeight="1">
      <c r="A12" s="351" t="s">
        <v>86</v>
      </c>
      <c r="B12" s="352"/>
      <c r="C12" s="352"/>
      <c r="D12" s="158"/>
      <c r="E12" s="159">
        <f>SUM(E9:E10)</f>
        <v>155029000</v>
      </c>
      <c r="F12" s="159">
        <f>SUM(F9:F10)</f>
        <v>1400290365</v>
      </c>
      <c r="G12" s="164">
        <f>F12-E12</f>
        <v>1245261365</v>
      </c>
      <c r="H12" s="165">
        <f>IF(E12=0,0,((G12/E12)*100))</f>
        <v>803.2441446439053</v>
      </c>
    </row>
    <row r="13" spans="1:8" s="140" customFormat="1" ht="10.5" customHeight="1">
      <c r="A13" s="155"/>
      <c r="B13" s="160"/>
      <c r="C13" s="161"/>
      <c r="D13" s="162"/>
      <c r="E13" s="159"/>
      <c r="F13" s="159"/>
      <c r="G13" s="164"/>
      <c r="H13" s="165"/>
    </row>
    <row r="14" spans="1:8" s="140" customFormat="1" ht="15" customHeight="1">
      <c r="A14" s="360" t="s">
        <v>117</v>
      </c>
      <c r="B14" s="213" t="s">
        <v>118</v>
      </c>
      <c r="C14" s="183"/>
      <c r="D14" s="158"/>
      <c r="E14" s="159"/>
      <c r="F14" s="159"/>
      <c r="G14" s="164"/>
      <c r="H14" s="165"/>
    </row>
    <row r="15" spans="1:8" s="140" customFormat="1" ht="10.5" customHeight="1">
      <c r="A15" s="166"/>
      <c r="B15" s="167"/>
      <c r="C15" s="168"/>
      <c r="D15" s="158"/>
      <c r="E15" s="159"/>
      <c r="F15" s="159"/>
      <c r="G15" s="164"/>
      <c r="H15" s="165"/>
    </row>
    <row r="16" spans="1:8" s="140" customFormat="1" ht="15" customHeight="1">
      <c r="A16" s="166"/>
      <c r="B16" s="353" t="s">
        <v>87</v>
      </c>
      <c r="C16" s="354"/>
      <c r="D16" s="162"/>
      <c r="E16" s="163">
        <v>5500000</v>
      </c>
      <c r="F16" s="163">
        <v>77367754</v>
      </c>
      <c r="G16" s="164">
        <f aca="true" t="shared" si="0" ref="G16:G25">F16-E16</f>
        <v>71867754</v>
      </c>
      <c r="H16" s="165">
        <f aca="true" t="shared" si="1" ref="H16:H25">IF(E16=0,0,((G16/E16)*100))</f>
        <v>1306.6864363636364</v>
      </c>
    </row>
    <row r="17" spans="1:8" s="140" customFormat="1" ht="15" customHeight="1">
      <c r="A17" s="166"/>
      <c r="B17" s="353" t="s">
        <v>88</v>
      </c>
      <c r="C17" s="354"/>
      <c r="D17" s="158"/>
      <c r="E17" s="163">
        <v>916470000</v>
      </c>
      <c r="F17" s="163">
        <v>2328962418</v>
      </c>
      <c r="G17" s="164">
        <f t="shared" si="0"/>
        <v>1412492418</v>
      </c>
      <c r="H17" s="165">
        <f t="shared" si="1"/>
        <v>154.1231483845625</v>
      </c>
    </row>
    <row r="18" spans="1:8" s="140" customFormat="1" ht="15" customHeight="1">
      <c r="A18" s="166"/>
      <c r="B18" s="353" t="s">
        <v>89</v>
      </c>
      <c r="C18" s="354"/>
      <c r="D18" s="158"/>
      <c r="E18" s="163">
        <v>0</v>
      </c>
      <c r="F18" s="163">
        <v>14414922</v>
      </c>
      <c r="G18" s="164">
        <f t="shared" si="0"/>
        <v>14414922</v>
      </c>
      <c r="H18" s="165">
        <f t="shared" si="1"/>
        <v>0</v>
      </c>
    </row>
    <row r="19" spans="1:8" s="140" customFormat="1" ht="15" customHeight="1">
      <c r="A19" s="166"/>
      <c r="B19" s="353" t="s">
        <v>90</v>
      </c>
      <c r="C19" s="354"/>
      <c r="D19" s="169"/>
      <c r="E19" s="163">
        <v>16940000</v>
      </c>
      <c r="F19" s="163">
        <v>419505725</v>
      </c>
      <c r="G19" s="164">
        <f t="shared" si="0"/>
        <v>402565725</v>
      </c>
      <c r="H19" s="165">
        <f t="shared" si="1"/>
        <v>2376.4210448642266</v>
      </c>
    </row>
    <row r="20" spans="1:8" s="140" customFormat="1" ht="15" customHeight="1">
      <c r="A20" s="166"/>
      <c r="B20" s="353" t="s">
        <v>91</v>
      </c>
      <c r="C20" s="354"/>
      <c r="D20" s="170"/>
      <c r="E20" s="163">
        <v>0</v>
      </c>
      <c r="F20" s="163">
        <v>0</v>
      </c>
      <c r="G20" s="164">
        <f t="shared" si="0"/>
        <v>0</v>
      </c>
      <c r="H20" s="165">
        <f t="shared" si="1"/>
        <v>0</v>
      </c>
    </row>
    <row r="21" spans="1:8" s="140" customFormat="1" ht="15" customHeight="1">
      <c r="A21" s="166"/>
      <c r="B21" s="353" t="s">
        <v>92</v>
      </c>
      <c r="C21" s="354"/>
      <c r="D21" s="170"/>
      <c r="E21" s="163">
        <v>0</v>
      </c>
      <c r="F21" s="163">
        <v>-431876831</v>
      </c>
      <c r="G21" s="164">
        <f t="shared" si="0"/>
        <v>-431876831</v>
      </c>
      <c r="H21" s="165">
        <f t="shared" si="1"/>
        <v>0</v>
      </c>
    </row>
    <row r="22" spans="1:8" s="140" customFormat="1" ht="15" customHeight="1">
      <c r="A22" s="155"/>
      <c r="B22" s="353" t="s">
        <v>93</v>
      </c>
      <c r="C22" s="359" t="s">
        <v>70</v>
      </c>
      <c r="D22" s="169"/>
      <c r="E22" s="163">
        <v>-17724424000</v>
      </c>
      <c r="F22" s="163">
        <v>-26305103823</v>
      </c>
      <c r="G22" s="164">
        <f t="shared" si="0"/>
        <v>-8580679823</v>
      </c>
      <c r="H22" s="165">
        <f t="shared" si="1"/>
        <v>48.41161452129559</v>
      </c>
    </row>
    <row r="23" spans="1:8" s="140" customFormat="1" ht="15" customHeight="1">
      <c r="A23" s="155"/>
      <c r="B23" s="353" t="s">
        <v>94</v>
      </c>
      <c r="C23" s="359"/>
      <c r="D23" s="158"/>
      <c r="E23" s="163">
        <v>-1468492000</v>
      </c>
      <c r="F23" s="163">
        <v>-1200198207</v>
      </c>
      <c r="G23" s="164">
        <f t="shared" si="0"/>
        <v>268293793</v>
      </c>
      <c r="H23" s="165">
        <f t="shared" si="1"/>
        <v>-18.270020742367</v>
      </c>
    </row>
    <row r="24" spans="1:8" s="140" customFormat="1" ht="15" customHeight="1">
      <c r="A24" s="155"/>
      <c r="B24" s="353" t="s">
        <v>95</v>
      </c>
      <c r="C24" s="359" t="s">
        <v>71</v>
      </c>
      <c r="D24" s="158"/>
      <c r="E24" s="163">
        <v>-24318000</v>
      </c>
      <c r="F24" s="163">
        <v>-24505310</v>
      </c>
      <c r="G24" s="164">
        <f t="shared" si="0"/>
        <v>-187310</v>
      </c>
      <c r="H24" s="165">
        <f t="shared" si="1"/>
        <v>0.7702524878690682</v>
      </c>
    </row>
    <row r="25" spans="1:8" s="140" customFormat="1" ht="15" customHeight="1">
      <c r="A25" s="155"/>
      <c r="B25" s="353" t="s">
        <v>96</v>
      </c>
      <c r="C25" s="359" t="s">
        <v>71</v>
      </c>
      <c r="D25" s="158"/>
      <c r="E25" s="163">
        <v>0</v>
      </c>
      <c r="F25" s="163">
        <v>0</v>
      </c>
      <c r="G25" s="164">
        <f t="shared" si="0"/>
        <v>0</v>
      </c>
      <c r="H25" s="165">
        <f t="shared" si="1"/>
        <v>0</v>
      </c>
    </row>
    <row r="26" spans="1:8" s="140" customFormat="1" ht="10.5" customHeight="1">
      <c r="A26" s="155"/>
      <c r="B26" s="160"/>
      <c r="C26" s="171"/>
      <c r="D26" s="162"/>
      <c r="E26" s="159"/>
      <c r="F26" s="159"/>
      <c r="G26" s="164"/>
      <c r="H26" s="165"/>
    </row>
    <row r="27" spans="1:8" s="140" customFormat="1" ht="15" customHeight="1">
      <c r="A27" s="351" t="s">
        <v>97</v>
      </c>
      <c r="B27" s="352"/>
      <c r="C27" s="352"/>
      <c r="D27" s="158"/>
      <c r="E27" s="159">
        <f>SUM(E16:E25)</f>
        <v>-18278324000</v>
      </c>
      <c r="F27" s="159">
        <f>SUM(F16:F25)</f>
        <v>-25121433352</v>
      </c>
      <c r="G27" s="164">
        <f>F27-E27</f>
        <v>-6843109352</v>
      </c>
      <c r="H27" s="165">
        <f>IF(E27=0,0,((G27/E27)*100))</f>
        <v>37.43838522612904</v>
      </c>
    </row>
    <row r="28" spans="1:8" s="140" customFormat="1" ht="10.5" customHeight="1">
      <c r="A28" s="155"/>
      <c r="B28" s="160"/>
      <c r="C28" s="171"/>
      <c r="D28" s="158"/>
      <c r="E28" s="159"/>
      <c r="F28" s="159"/>
      <c r="G28" s="164"/>
      <c r="H28" s="165"/>
    </row>
    <row r="29" spans="1:8" s="140" customFormat="1" ht="15" customHeight="1">
      <c r="A29" s="360" t="s">
        <v>98</v>
      </c>
      <c r="B29" s="213" t="s">
        <v>119</v>
      </c>
      <c r="C29" s="183"/>
      <c r="D29" s="162"/>
      <c r="E29" s="159"/>
      <c r="F29" s="159"/>
      <c r="G29" s="164"/>
      <c r="H29" s="165"/>
    </row>
    <row r="30" spans="1:8" s="140" customFormat="1" ht="7.5" customHeight="1">
      <c r="A30" s="172"/>
      <c r="B30" s="167"/>
      <c r="C30" s="168"/>
      <c r="D30" s="158"/>
      <c r="E30" s="159"/>
      <c r="F30" s="159"/>
      <c r="G30" s="164"/>
      <c r="H30" s="165"/>
    </row>
    <row r="31" spans="1:8" s="140" customFormat="1" ht="15" customHeight="1">
      <c r="A31" s="155"/>
      <c r="B31" s="353" t="s">
        <v>99</v>
      </c>
      <c r="C31" s="359" t="s">
        <v>100</v>
      </c>
      <c r="D31" s="162"/>
      <c r="E31" s="163">
        <v>45053000</v>
      </c>
      <c r="F31" s="163">
        <v>744186308</v>
      </c>
      <c r="G31" s="164">
        <f aca="true" t="shared" si="2" ref="G31:G39">F31-E31</f>
        <v>699133308</v>
      </c>
      <c r="H31" s="165">
        <f aca="true" t="shared" si="3" ref="H31:H39">IF(E31=0,0,((G31/E31)*100))</f>
        <v>1551.8018955452467</v>
      </c>
    </row>
    <row r="32" spans="1:8" s="140" customFormat="1" ht="15" customHeight="1">
      <c r="A32" s="155"/>
      <c r="B32" s="353" t="s">
        <v>101</v>
      </c>
      <c r="C32" s="359"/>
      <c r="D32" s="162"/>
      <c r="E32" s="163">
        <v>16858024000</v>
      </c>
      <c r="F32" s="163">
        <v>24822000000</v>
      </c>
      <c r="G32" s="164">
        <f t="shared" si="2"/>
        <v>7963976000</v>
      </c>
      <c r="H32" s="165">
        <f t="shared" si="3"/>
        <v>47.24145605677154</v>
      </c>
    </row>
    <row r="33" spans="1:8" s="140" customFormat="1" ht="15" customHeight="1">
      <c r="A33" s="155"/>
      <c r="B33" s="353" t="s">
        <v>102</v>
      </c>
      <c r="C33" s="359"/>
      <c r="D33" s="158"/>
      <c r="E33" s="163">
        <v>155715000</v>
      </c>
      <c r="F33" s="163">
        <v>155715000</v>
      </c>
      <c r="G33" s="164">
        <f t="shared" si="2"/>
        <v>0</v>
      </c>
      <c r="H33" s="165">
        <f t="shared" si="3"/>
        <v>0</v>
      </c>
    </row>
    <row r="34" spans="1:8" s="140" customFormat="1" ht="15" customHeight="1">
      <c r="A34" s="155"/>
      <c r="B34" s="353" t="s">
        <v>103</v>
      </c>
      <c r="C34" s="359"/>
      <c r="D34" s="158"/>
      <c r="E34" s="163">
        <v>0</v>
      </c>
      <c r="F34" s="163">
        <v>0</v>
      </c>
      <c r="G34" s="164">
        <f t="shared" si="2"/>
        <v>0</v>
      </c>
      <c r="H34" s="165">
        <f t="shared" si="3"/>
        <v>0</v>
      </c>
    </row>
    <row r="35" spans="1:8" s="140" customFormat="1" ht="15" customHeight="1">
      <c r="A35" s="155"/>
      <c r="B35" s="353" t="s">
        <v>104</v>
      </c>
      <c r="C35" s="359"/>
      <c r="D35" s="158"/>
      <c r="E35" s="163">
        <v>-25000000</v>
      </c>
      <c r="F35" s="163">
        <v>-507703500</v>
      </c>
      <c r="G35" s="164">
        <f t="shared" si="2"/>
        <v>-482703500</v>
      </c>
      <c r="H35" s="165">
        <f t="shared" si="3"/>
        <v>1930.814</v>
      </c>
    </row>
    <row r="36" spans="1:8" s="140" customFormat="1" ht="15" customHeight="1">
      <c r="A36" s="155"/>
      <c r="B36" s="353" t="s">
        <v>105</v>
      </c>
      <c r="C36" s="359"/>
      <c r="D36" s="158"/>
      <c r="E36" s="163">
        <v>0</v>
      </c>
      <c r="F36" s="163">
        <v>-14616803</v>
      </c>
      <c r="G36" s="164">
        <f t="shared" si="2"/>
        <v>-14616803</v>
      </c>
      <c r="H36" s="165">
        <f t="shared" si="3"/>
        <v>0</v>
      </c>
    </row>
    <row r="37" spans="1:8" s="140" customFormat="1" ht="15" customHeight="1">
      <c r="A37" s="155"/>
      <c r="B37" s="353" t="s">
        <v>106</v>
      </c>
      <c r="C37" s="359" t="s">
        <v>107</v>
      </c>
      <c r="D37" s="158"/>
      <c r="E37" s="163">
        <v>0</v>
      </c>
      <c r="F37" s="163">
        <v>0</v>
      </c>
      <c r="G37" s="164">
        <f t="shared" si="2"/>
        <v>0</v>
      </c>
      <c r="H37" s="165">
        <f t="shared" si="3"/>
        <v>0</v>
      </c>
    </row>
    <row r="38" spans="1:8" s="140" customFormat="1" ht="15" customHeight="1">
      <c r="A38" s="155"/>
      <c r="B38" s="353" t="s">
        <v>108</v>
      </c>
      <c r="C38" s="359" t="s">
        <v>109</v>
      </c>
      <c r="D38" s="158"/>
      <c r="E38" s="163">
        <v>0</v>
      </c>
      <c r="F38" s="163">
        <v>0</v>
      </c>
      <c r="G38" s="164">
        <f t="shared" si="2"/>
        <v>0</v>
      </c>
      <c r="H38" s="165">
        <f t="shared" si="3"/>
        <v>0</v>
      </c>
    </row>
    <row r="39" spans="1:8" s="140" customFormat="1" ht="15" customHeight="1">
      <c r="A39" s="155"/>
      <c r="B39" s="353" t="s">
        <v>110</v>
      </c>
      <c r="C39" s="359" t="s">
        <v>109</v>
      </c>
      <c r="D39" s="158"/>
      <c r="E39" s="163">
        <v>0</v>
      </c>
      <c r="F39" s="163">
        <v>0</v>
      </c>
      <c r="G39" s="164">
        <f t="shared" si="2"/>
        <v>0</v>
      </c>
      <c r="H39" s="165">
        <f t="shared" si="3"/>
        <v>0</v>
      </c>
    </row>
    <row r="40" spans="1:8" s="140" customFormat="1" ht="10.5" customHeight="1">
      <c r="A40" s="155"/>
      <c r="B40" s="160"/>
      <c r="C40" s="171"/>
      <c r="D40" s="162"/>
      <c r="E40" s="159"/>
      <c r="F40" s="159"/>
      <c r="G40" s="164"/>
      <c r="H40" s="165"/>
    </row>
    <row r="41" spans="1:8" s="140" customFormat="1" ht="15" customHeight="1">
      <c r="A41" s="351" t="s">
        <v>111</v>
      </c>
      <c r="B41" s="352"/>
      <c r="C41" s="352"/>
      <c r="D41" s="158"/>
      <c r="E41" s="159">
        <f>SUM(E31:E39)</f>
        <v>17033792000</v>
      </c>
      <c r="F41" s="159">
        <f>SUM(F31:F39)</f>
        <v>25199581005</v>
      </c>
      <c r="G41" s="164">
        <f>F41-E41</f>
        <v>8165789005</v>
      </c>
      <c r="H41" s="165">
        <f>IF(E41=0,0,((G41/E41)*100))</f>
        <v>47.93876199145792</v>
      </c>
    </row>
    <row r="42" spans="1:8" s="140" customFormat="1" ht="10.5" customHeight="1">
      <c r="A42" s="172"/>
      <c r="B42" s="173"/>
      <c r="C42" s="173"/>
      <c r="D42" s="162"/>
      <c r="E42" s="159"/>
      <c r="F42" s="159"/>
      <c r="G42" s="164"/>
      <c r="H42" s="165"/>
    </row>
    <row r="43" spans="1:8" s="140" customFormat="1" ht="15" customHeight="1">
      <c r="A43" s="378" t="s">
        <v>120</v>
      </c>
      <c r="B43" s="379" t="s">
        <v>121</v>
      </c>
      <c r="C43" s="380"/>
      <c r="D43" s="158"/>
      <c r="E43" s="163">
        <v>0</v>
      </c>
      <c r="F43" s="163">
        <v>0</v>
      </c>
      <c r="G43" s="164">
        <f>F43-E43</f>
        <v>0</v>
      </c>
      <c r="H43" s="165">
        <f>IF(E43=0,0,((G43/E43)*100))</f>
        <v>0</v>
      </c>
    </row>
    <row r="44" spans="1:8" s="140" customFormat="1" ht="10.5" customHeight="1">
      <c r="A44" s="56"/>
      <c r="B44" s="57"/>
      <c r="C44" s="58"/>
      <c r="D44" s="158"/>
      <c r="E44" s="159"/>
      <c r="F44" s="159"/>
      <c r="G44" s="164"/>
      <c r="H44" s="165"/>
    </row>
    <row r="45" spans="1:8" s="140" customFormat="1" ht="15" customHeight="1">
      <c r="A45" s="378" t="s">
        <v>112</v>
      </c>
      <c r="B45" s="379" t="s">
        <v>121</v>
      </c>
      <c r="C45" s="380"/>
      <c r="D45" s="158"/>
      <c r="E45" s="159">
        <f>E12+E27+E41+E43</f>
        <v>-1089503000</v>
      </c>
      <c r="F45" s="159">
        <f>F12+F27+F41+F43</f>
        <v>1478438018</v>
      </c>
      <c r="G45" s="164">
        <f>F45-E45</f>
        <v>2567941018</v>
      </c>
      <c r="H45" s="165">
        <f>IF(E45=0,0,((G45/E45)*100))</f>
        <v>-235.69838889842433</v>
      </c>
    </row>
    <row r="46" spans="1:8" s="140" customFormat="1" ht="10.5" customHeight="1">
      <c r="A46" s="155"/>
      <c r="B46" s="174"/>
      <c r="C46" s="175"/>
      <c r="D46" s="158"/>
      <c r="E46" s="159"/>
      <c r="F46" s="159"/>
      <c r="G46" s="164"/>
      <c r="H46" s="165"/>
    </row>
    <row r="47" spans="1:8" s="140" customFormat="1" ht="15" customHeight="1">
      <c r="A47" s="378" t="s">
        <v>122</v>
      </c>
      <c r="B47" s="379" t="s">
        <v>123</v>
      </c>
      <c r="C47" s="380"/>
      <c r="D47" s="158"/>
      <c r="E47" s="163">
        <v>6062954000</v>
      </c>
      <c r="F47" s="163">
        <v>8330952118.35</v>
      </c>
      <c r="G47" s="164">
        <f>F47-E47</f>
        <v>2267998118.3500004</v>
      </c>
      <c r="H47" s="165">
        <f>IF(E47=0,0,((G47/E47)*100))</f>
        <v>37.407476922140596</v>
      </c>
    </row>
    <row r="48" spans="1:8" s="140" customFormat="1" ht="10.5" customHeight="1">
      <c r="A48" s="155"/>
      <c r="B48" s="174"/>
      <c r="C48" s="175"/>
      <c r="D48" s="158"/>
      <c r="E48" s="159"/>
      <c r="F48" s="159"/>
      <c r="G48" s="164"/>
      <c r="H48" s="165"/>
    </row>
    <row r="49" spans="1:8" s="140" customFormat="1" ht="18" customHeight="1">
      <c r="A49" s="378" t="s">
        <v>124</v>
      </c>
      <c r="B49" s="379" t="s">
        <v>125</v>
      </c>
      <c r="C49" s="380"/>
      <c r="D49" s="162"/>
      <c r="E49" s="163">
        <f>E45+E47</f>
        <v>4973451000</v>
      </c>
      <c r="F49" s="163">
        <f>F45+F47</f>
        <v>9809390136.35</v>
      </c>
      <c r="G49" s="164">
        <f>F49-E49</f>
        <v>4835939136.35</v>
      </c>
      <c r="H49" s="165">
        <f>IF(E49=0,0,((G49/E49)*100))</f>
        <v>97.23508156308367</v>
      </c>
    </row>
    <row r="50" spans="1:8" s="140" customFormat="1" ht="10.5" customHeight="1" thickBot="1">
      <c r="A50" s="176"/>
      <c r="B50" s="177"/>
      <c r="C50" s="178"/>
      <c r="D50" s="179"/>
      <c r="E50" s="180"/>
      <c r="F50" s="180"/>
      <c r="G50" s="181"/>
      <c r="H50" s="182"/>
    </row>
    <row r="51" spans="1:9" s="140" customFormat="1" ht="43.5" customHeight="1">
      <c r="A51" s="381" t="s">
        <v>126</v>
      </c>
      <c r="B51" s="381"/>
      <c r="C51" s="381"/>
      <c r="D51" s="381"/>
      <c r="E51" s="381"/>
      <c r="F51" s="381"/>
      <c r="G51" s="381"/>
      <c r="H51" s="381"/>
      <c r="I51" s="185"/>
    </row>
    <row r="52" spans="1:9" s="140" customFormat="1" ht="25.5" customHeight="1">
      <c r="A52" s="186"/>
      <c r="B52" s="186"/>
      <c r="C52" s="186"/>
      <c r="D52" s="186"/>
      <c r="E52" s="186"/>
      <c r="F52" s="186"/>
      <c r="G52" s="186"/>
      <c r="H52" s="186"/>
      <c r="I52" s="185"/>
    </row>
  </sheetData>
  <mergeCells count="37">
    <mergeCell ref="B39:C39"/>
    <mergeCell ref="A41:C41"/>
    <mergeCell ref="A14:C14"/>
    <mergeCell ref="B33:C33"/>
    <mergeCell ref="B37:C37"/>
    <mergeCell ref="B38:C38"/>
    <mergeCell ref="B21:C21"/>
    <mergeCell ref="B19:C19"/>
    <mergeCell ref="B24:C24"/>
    <mergeCell ref="B25:C25"/>
    <mergeCell ref="B23:C23"/>
    <mergeCell ref="B16:C16"/>
    <mergeCell ref="B17:C17"/>
    <mergeCell ref="B18:C18"/>
    <mergeCell ref="B20:C20"/>
    <mergeCell ref="B22:C22"/>
    <mergeCell ref="B35:C35"/>
    <mergeCell ref="A27:C27"/>
    <mergeCell ref="A29:C29"/>
    <mergeCell ref="B36:C36"/>
    <mergeCell ref="B31:C31"/>
    <mergeCell ref="B32:C32"/>
    <mergeCell ref="B34:C34"/>
    <mergeCell ref="A51:H51"/>
    <mergeCell ref="A2:H2"/>
    <mergeCell ref="A3:H3"/>
    <mergeCell ref="A7:C7"/>
    <mergeCell ref="A12:C12"/>
    <mergeCell ref="B9:C9"/>
    <mergeCell ref="B10:C10"/>
    <mergeCell ref="A5:C6"/>
    <mergeCell ref="E5:E6"/>
    <mergeCell ref="F5:F6"/>
    <mergeCell ref="A43:C43"/>
    <mergeCell ref="A45:C45"/>
    <mergeCell ref="A47:C47"/>
    <mergeCell ref="A49:C49"/>
  </mergeCells>
  <printOptions/>
  <pageMargins left="0.5905511811023623" right="0.5905511811023623" top="0.31496062992125984" bottom="1.1811023622047245" header="0" footer="0"/>
  <pageSetup horizontalDpi="600" verticalDpi="600" orientation="portrait" paperSize="9" scale="92" r:id="rId1"/>
  <rowBreaks count="1" manualBreakCount="1">
    <brk id="51" max="255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/>
  <dimension ref="A1:O97"/>
  <sheetViews>
    <sheetView showGridLines="0" tabSelected="1" zoomScale="75" zoomScaleNormal="75" workbookViewId="0" topLeftCell="A1">
      <selection activeCell="J5" sqref="J5"/>
    </sheetView>
  </sheetViews>
  <sheetFormatPr defaultColWidth="9.00390625" defaultRowHeight="16.5"/>
  <cols>
    <col min="1" max="1" width="3.25390625" style="339" customWidth="1"/>
    <col min="2" max="2" width="2.375" style="340" customWidth="1"/>
    <col min="3" max="3" width="11.625" style="341" customWidth="1"/>
    <col min="4" max="4" width="0.37109375" style="341" customWidth="1"/>
    <col min="5" max="5" width="16.875" style="342" customWidth="1"/>
    <col min="6" max="6" width="6.625" style="342" customWidth="1"/>
    <col min="7" max="7" width="16.875" style="343" customWidth="1"/>
    <col min="8" max="8" width="6.625" style="342" customWidth="1"/>
    <col min="9" max="9" width="16.875" style="344" customWidth="1"/>
    <col min="10" max="10" width="10.125" style="345" customWidth="1"/>
    <col min="11" max="11" width="4.125" style="346" hidden="1" customWidth="1"/>
    <col min="12" max="12" width="2.375" style="347" hidden="1" customWidth="1"/>
    <col min="13" max="13" width="17.625" style="348" hidden="1" customWidth="1"/>
    <col min="14" max="14" width="1.37890625" style="348" hidden="1" customWidth="1"/>
    <col min="15" max="15" width="9.00390625" style="349" hidden="1" customWidth="1"/>
    <col min="16" max="16384" width="9.00390625" style="345" customWidth="1"/>
  </cols>
  <sheetData>
    <row r="1" spans="1:15" s="192" customFormat="1" ht="12" customHeight="1">
      <c r="A1" s="191"/>
      <c r="D1" s="193"/>
      <c r="E1" s="194"/>
      <c r="F1" s="194"/>
      <c r="G1" s="194"/>
      <c r="H1" s="194"/>
      <c r="I1" s="195"/>
      <c r="J1" s="196"/>
      <c r="K1" s="197">
        <v>0</v>
      </c>
      <c r="L1" s="198"/>
      <c r="M1" s="198"/>
      <c r="N1" s="199"/>
      <c r="O1" s="200"/>
    </row>
    <row r="2" spans="1:15" s="203" customFormat="1" ht="36" customHeight="1">
      <c r="A2" s="385" t="s">
        <v>230</v>
      </c>
      <c r="B2" s="385"/>
      <c r="C2" s="385"/>
      <c r="D2" s="385"/>
      <c r="E2" s="385"/>
      <c r="F2" s="385"/>
      <c r="G2" s="385"/>
      <c r="H2" s="385"/>
      <c r="I2" s="385"/>
      <c r="J2" s="385"/>
      <c r="K2" s="201"/>
      <c r="L2" s="201"/>
      <c r="M2" s="201"/>
      <c r="N2" s="201"/>
      <c r="O2" s="202"/>
    </row>
    <row r="3" spans="3:15" s="204" customFormat="1" ht="18" customHeight="1">
      <c r="C3" s="205"/>
      <c r="D3" s="206"/>
      <c r="E3" s="207"/>
      <c r="F3" s="207"/>
      <c r="G3" s="207"/>
      <c r="H3" s="207"/>
      <c r="I3" s="208"/>
      <c r="J3" s="209" t="s">
        <v>231</v>
      </c>
      <c r="K3" s="210"/>
      <c r="L3" s="210"/>
      <c r="M3" s="210"/>
      <c r="N3" s="210"/>
      <c r="O3" s="211"/>
    </row>
    <row r="4" spans="1:15" s="214" customFormat="1" ht="18.75" customHeight="1" thickBot="1">
      <c r="A4" s="212"/>
      <c r="B4" s="212"/>
      <c r="D4" s="215"/>
      <c r="E4" s="216"/>
      <c r="F4" s="216"/>
      <c r="G4" s="216"/>
      <c r="H4" s="216"/>
      <c r="I4" s="217"/>
      <c r="J4" s="218" t="s">
        <v>232</v>
      </c>
      <c r="K4" s="219"/>
      <c r="L4" s="219"/>
      <c r="M4" s="219"/>
      <c r="N4" s="219"/>
      <c r="O4" s="220"/>
    </row>
    <row r="5" spans="1:15" s="230" customFormat="1" ht="28.5" customHeight="1">
      <c r="A5" s="394" t="s">
        <v>233</v>
      </c>
      <c r="B5" s="394"/>
      <c r="C5" s="394"/>
      <c r="D5" s="221" t="s">
        <v>233</v>
      </c>
      <c r="E5" s="222" t="s">
        <v>127</v>
      </c>
      <c r="F5" s="223"/>
      <c r="G5" s="222" t="s">
        <v>128</v>
      </c>
      <c r="H5" s="223"/>
      <c r="I5" s="224" t="s">
        <v>129</v>
      </c>
      <c r="J5" s="225"/>
      <c r="K5" s="226"/>
      <c r="L5" s="227"/>
      <c r="M5" s="227"/>
      <c r="N5" s="228"/>
      <c r="O5" s="229"/>
    </row>
    <row r="6" spans="1:15" s="230" customFormat="1" ht="28.5" customHeight="1">
      <c r="A6" s="395"/>
      <c r="B6" s="395"/>
      <c r="C6" s="395"/>
      <c r="D6" s="231"/>
      <c r="E6" s="232" t="s">
        <v>130</v>
      </c>
      <c r="F6" s="233" t="s">
        <v>3</v>
      </c>
      <c r="G6" s="232" t="s">
        <v>130</v>
      </c>
      <c r="H6" s="233" t="s">
        <v>3</v>
      </c>
      <c r="I6" s="232" t="s">
        <v>130</v>
      </c>
      <c r="J6" s="234" t="s">
        <v>3</v>
      </c>
      <c r="K6" s="235"/>
      <c r="L6" s="236" t="s">
        <v>131</v>
      </c>
      <c r="M6" s="236"/>
      <c r="N6" s="237"/>
      <c r="O6" s="238" t="s">
        <v>132</v>
      </c>
    </row>
    <row r="7" spans="1:15" s="230" customFormat="1" ht="6.75" customHeight="1">
      <c r="A7" s="239"/>
      <c r="B7" s="240"/>
      <c r="C7" s="240"/>
      <c r="D7" s="241"/>
      <c r="E7" s="242"/>
      <c r="F7" s="243"/>
      <c r="G7" s="242"/>
      <c r="H7" s="243"/>
      <c r="I7" s="242"/>
      <c r="J7" s="244"/>
      <c r="K7" s="245"/>
      <c r="L7" s="246"/>
      <c r="M7" s="246"/>
      <c r="N7" s="247"/>
      <c r="O7" s="248"/>
    </row>
    <row r="8" spans="1:15" s="256" customFormat="1" ht="15" customHeight="1">
      <c r="A8" s="389" t="s">
        <v>133</v>
      </c>
      <c r="B8" s="390"/>
      <c r="C8" s="390"/>
      <c r="D8" s="249"/>
      <c r="E8" s="250">
        <f>SUM(E10,E18,E26,E37,E42,E45,E48)</f>
        <v>161054249513.00998</v>
      </c>
      <c r="F8" s="250">
        <f>IF(E$8&gt;0,(E8/E$8)*100,0)</f>
        <v>100</v>
      </c>
      <c r="G8" s="250">
        <f>SUM(G10,G18,G26,G37,G42,G45,G48)</f>
        <v>130394457047.76001</v>
      </c>
      <c r="H8" s="250">
        <f>IF(G$8&gt;0,(G8/G$8)*100,0)</f>
        <v>100</v>
      </c>
      <c r="I8" s="251">
        <f>E8-G8</f>
        <v>30659792465.24997</v>
      </c>
      <c r="J8" s="252">
        <f>IF(G8=0,0,((I8/G8)*100))</f>
        <v>23.51311026512431</v>
      </c>
      <c r="K8" s="245"/>
      <c r="L8" s="246" t="s">
        <v>134</v>
      </c>
      <c r="M8" s="253"/>
      <c r="N8" s="254"/>
      <c r="O8" s="255">
        <v>41000</v>
      </c>
    </row>
    <row r="9" spans="1:15" s="256" customFormat="1" ht="8.25" customHeight="1">
      <c r="A9" s="239"/>
      <c r="B9" s="257"/>
      <c r="C9" s="258"/>
      <c r="D9" s="259"/>
      <c r="E9" s="250"/>
      <c r="F9" s="250"/>
      <c r="G9" s="250"/>
      <c r="H9" s="250"/>
      <c r="I9" s="251"/>
      <c r="J9" s="252"/>
      <c r="K9" s="245"/>
      <c r="L9" s="260"/>
      <c r="M9" s="261"/>
      <c r="N9" s="262"/>
      <c r="O9" s="255"/>
    </row>
    <row r="10" spans="1:15" s="263" customFormat="1" ht="13.5" customHeight="1">
      <c r="A10" s="257" t="s">
        <v>135</v>
      </c>
      <c r="C10" s="258"/>
      <c r="D10" s="264"/>
      <c r="E10" s="250">
        <f>SUM(E11:E16)</f>
        <v>16460508249.410002</v>
      </c>
      <c r="F10" s="250">
        <f aca="true" t="shared" si="0" ref="F10:F16">IF(E$8&gt;0,(E10/E$8)*100,0)</f>
        <v>10.220474342765057</v>
      </c>
      <c r="G10" s="250">
        <f>SUM(G11:G16)</f>
        <v>13840525926.840002</v>
      </c>
      <c r="H10" s="250">
        <f aca="true" t="shared" si="1" ref="H10:H16">IF(G$8&gt;0,(G10/G$8)*100,0)</f>
        <v>10.614351438091104</v>
      </c>
      <c r="I10" s="251">
        <f aca="true" t="shared" si="2" ref="I10:I16">E10-G10</f>
        <v>2619982322.5699997</v>
      </c>
      <c r="J10" s="252">
        <f aca="true" t="shared" si="3" ref="J10:J16">IF(G10=0,0,((I10/G10)*100))</f>
        <v>18.929788769726187</v>
      </c>
      <c r="K10" s="260" t="s">
        <v>136</v>
      </c>
      <c r="L10" s="260" t="s">
        <v>137</v>
      </c>
      <c r="M10" s="261"/>
      <c r="N10" s="265"/>
      <c r="O10" s="248">
        <v>41100</v>
      </c>
    </row>
    <row r="11" spans="1:15" s="263" customFormat="1" ht="15" customHeight="1">
      <c r="A11" s="239"/>
      <c r="B11" s="184" t="s">
        <v>138</v>
      </c>
      <c r="C11" s="184"/>
      <c r="D11" s="264"/>
      <c r="E11" s="267">
        <v>9809390136.35</v>
      </c>
      <c r="F11" s="250">
        <f t="shared" si="0"/>
        <v>6.090736609565584</v>
      </c>
      <c r="G11" s="267">
        <v>8330952118.35</v>
      </c>
      <c r="H11" s="250">
        <f t="shared" si="1"/>
        <v>6.3890385427185725</v>
      </c>
      <c r="I11" s="251">
        <f t="shared" si="2"/>
        <v>1478438018</v>
      </c>
      <c r="J11" s="252">
        <f t="shared" si="3"/>
        <v>17.746327154414306</v>
      </c>
      <c r="K11" s="245"/>
      <c r="L11" s="268" t="s">
        <v>139</v>
      </c>
      <c r="M11" s="261" t="s">
        <v>138</v>
      </c>
      <c r="N11" s="265"/>
      <c r="O11" s="255">
        <v>41110</v>
      </c>
    </row>
    <row r="12" spans="1:15" s="263" customFormat="1" ht="15" customHeight="1">
      <c r="A12" s="239"/>
      <c r="B12" s="184" t="s">
        <v>140</v>
      </c>
      <c r="C12" s="184"/>
      <c r="D12" s="264"/>
      <c r="E12" s="267">
        <v>0</v>
      </c>
      <c r="F12" s="250">
        <f t="shared" si="0"/>
        <v>0</v>
      </c>
      <c r="G12" s="267">
        <v>0</v>
      </c>
      <c r="H12" s="250">
        <f t="shared" si="1"/>
        <v>0</v>
      </c>
      <c r="I12" s="251">
        <f t="shared" si="2"/>
        <v>0</v>
      </c>
      <c r="J12" s="252">
        <f t="shared" si="3"/>
        <v>0</v>
      </c>
      <c r="K12" s="245"/>
      <c r="L12" s="268" t="s">
        <v>141</v>
      </c>
      <c r="M12" s="261" t="s">
        <v>140</v>
      </c>
      <c r="N12" s="265"/>
      <c r="O12" s="255">
        <v>41120</v>
      </c>
    </row>
    <row r="13" spans="1:15" s="263" customFormat="1" ht="15" customHeight="1">
      <c r="A13" s="239"/>
      <c r="B13" s="184" t="s">
        <v>142</v>
      </c>
      <c r="C13" s="184"/>
      <c r="D13" s="264"/>
      <c r="E13" s="267">
        <v>3131266234.62</v>
      </c>
      <c r="F13" s="250">
        <f t="shared" si="0"/>
        <v>1.9442307446641174</v>
      </c>
      <c r="G13" s="267">
        <v>2707104807.8</v>
      </c>
      <c r="H13" s="250">
        <f t="shared" si="1"/>
        <v>2.0760888684159786</v>
      </c>
      <c r="I13" s="251">
        <f t="shared" si="2"/>
        <v>424161426.8199997</v>
      </c>
      <c r="J13" s="252">
        <f t="shared" si="3"/>
        <v>15.668452347979303</v>
      </c>
      <c r="K13" s="245"/>
      <c r="L13" s="268" t="s">
        <v>143</v>
      </c>
      <c r="M13" s="261" t="s">
        <v>144</v>
      </c>
      <c r="N13" s="265"/>
      <c r="O13" s="255">
        <v>41130</v>
      </c>
    </row>
    <row r="14" spans="1:15" s="263" customFormat="1" ht="15" customHeight="1">
      <c r="A14" s="239"/>
      <c r="B14" s="184" t="s">
        <v>145</v>
      </c>
      <c r="C14" s="184"/>
      <c r="D14" s="264"/>
      <c r="E14" s="267">
        <v>421005107.94</v>
      </c>
      <c r="F14" s="250">
        <f t="shared" si="0"/>
        <v>0.26140577427358797</v>
      </c>
      <c r="G14" s="267">
        <v>421096136.24</v>
      </c>
      <c r="H14" s="250">
        <f t="shared" si="1"/>
        <v>0.3229402121638988</v>
      </c>
      <c r="I14" s="251">
        <f t="shared" si="2"/>
        <v>-91028.30000001192</v>
      </c>
      <c r="J14" s="252">
        <f t="shared" si="3"/>
        <v>-0.021616987705660437</v>
      </c>
      <c r="K14" s="245"/>
      <c r="L14" s="268" t="s">
        <v>146</v>
      </c>
      <c r="M14" s="261" t="s">
        <v>145</v>
      </c>
      <c r="N14" s="265"/>
      <c r="O14" s="255">
        <v>41140</v>
      </c>
    </row>
    <row r="15" spans="1:15" s="263" customFormat="1" ht="15" customHeight="1">
      <c r="A15" s="239"/>
      <c r="B15" s="184" t="s">
        <v>147</v>
      </c>
      <c r="C15" s="184"/>
      <c r="D15" s="264"/>
      <c r="E15" s="267">
        <v>119345713.5</v>
      </c>
      <c r="F15" s="250">
        <f t="shared" si="0"/>
        <v>0.07410280316158888</v>
      </c>
      <c r="G15" s="267">
        <v>113827449.45</v>
      </c>
      <c r="H15" s="250">
        <f t="shared" si="1"/>
        <v>0.08729469950421899</v>
      </c>
      <c r="I15" s="251">
        <f t="shared" si="2"/>
        <v>5518264.049999997</v>
      </c>
      <c r="J15" s="252">
        <f t="shared" si="3"/>
        <v>4.847920318573032</v>
      </c>
      <c r="K15" s="245"/>
      <c r="L15" s="268" t="s">
        <v>148</v>
      </c>
      <c r="M15" s="261" t="s">
        <v>147</v>
      </c>
      <c r="N15" s="265"/>
      <c r="O15" s="255">
        <v>41150</v>
      </c>
    </row>
    <row r="16" spans="1:15" s="263" customFormat="1" ht="15" customHeight="1">
      <c r="A16" s="239"/>
      <c r="B16" s="184" t="s">
        <v>149</v>
      </c>
      <c r="C16" s="184"/>
      <c r="D16" s="264"/>
      <c r="E16" s="267">
        <v>2979501057</v>
      </c>
      <c r="F16" s="250">
        <f t="shared" si="0"/>
        <v>1.8499984111001775</v>
      </c>
      <c r="G16" s="267">
        <v>2267545415</v>
      </c>
      <c r="H16" s="250">
        <f t="shared" si="1"/>
        <v>1.738989115288435</v>
      </c>
      <c r="I16" s="251">
        <f t="shared" si="2"/>
        <v>711955642</v>
      </c>
      <c r="J16" s="252">
        <f t="shared" si="3"/>
        <v>31.397635403037782</v>
      </c>
      <c r="K16" s="245"/>
      <c r="L16" s="268" t="s">
        <v>150</v>
      </c>
      <c r="M16" s="261" t="s">
        <v>151</v>
      </c>
      <c r="N16" s="265"/>
      <c r="O16" s="255">
        <v>41160</v>
      </c>
    </row>
    <row r="17" spans="1:15" s="263" customFormat="1" ht="8.25" customHeight="1">
      <c r="A17" s="239"/>
      <c r="B17" s="257"/>
      <c r="C17" s="258"/>
      <c r="D17" s="264"/>
      <c r="E17" s="250"/>
      <c r="F17" s="250"/>
      <c r="G17" s="267"/>
      <c r="H17" s="250"/>
      <c r="I17" s="251"/>
      <c r="J17" s="252"/>
      <c r="K17" s="245"/>
      <c r="L17" s="260"/>
      <c r="M17" s="261"/>
      <c r="N17" s="265"/>
      <c r="O17" s="255"/>
    </row>
    <row r="18" spans="1:15" s="263" customFormat="1" ht="13.5" customHeight="1">
      <c r="A18" s="257" t="s">
        <v>152</v>
      </c>
      <c r="C18" s="258"/>
      <c r="D18" s="264"/>
      <c r="E18" s="250">
        <f>SUM(E20:E24)</f>
        <v>68847277929.56999</v>
      </c>
      <c r="F18" s="250">
        <f>IF(E$8&gt;0,(E18/E$8)*100,0)</f>
        <v>42.74788038052265</v>
      </c>
      <c r="G18" s="250">
        <f>SUM(G20:G24)</f>
        <v>43255469811.57</v>
      </c>
      <c r="H18" s="250">
        <f>IF(G$8&gt;0,(G18/G$8)*100,0)</f>
        <v>33.172782640389904</v>
      </c>
      <c r="I18" s="251">
        <f>E18-G18</f>
        <v>25591808117.999992</v>
      </c>
      <c r="J18" s="252">
        <f>IF(G18=0,0,((I18/G18)*100))</f>
        <v>59.16432818666249</v>
      </c>
      <c r="K18" s="260" t="s">
        <v>153</v>
      </c>
      <c r="L18" s="260" t="s">
        <v>234</v>
      </c>
      <c r="M18" s="261"/>
      <c r="N18" s="265"/>
      <c r="O18" s="248">
        <v>41200</v>
      </c>
    </row>
    <row r="19" spans="1:15" s="263" customFormat="1" ht="13.5" customHeight="1">
      <c r="A19" s="257" t="s">
        <v>154</v>
      </c>
      <c r="C19" s="258"/>
      <c r="D19" s="264"/>
      <c r="E19" s="250"/>
      <c r="F19" s="250"/>
      <c r="G19" s="267"/>
      <c r="H19" s="250"/>
      <c r="I19" s="251"/>
      <c r="J19" s="252"/>
      <c r="K19" s="260"/>
      <c r="L19" s="260" t="s">
        <v>155</v>
      </c>
      <c r="M19" s="261"/>
      <c r="N19" s="265"/>
      <c r="O19" s="248"/>
    </row>
    <row r="20" spans="1:15" s="263" customFormat="1" ht="15" customHeight="1">
      <c r="A20" s="239"/>
      <c r="B20" s="184" t="s">
        <v>156</v>
      </c>
      <c r="C20" s="388"/>
      <c r="D20" s="264"/>
      <c r="E20" s="267">
        <v>59878494297</v>
      </c>
      <c r="F20" s="250">
        <f>IF(E$8&gt;0,(E20/E$8)*100,0)</f>
        <v>37.17908374231567</v>
      </c>
      <c r="G20" s="267">
        <v>31365561498</v>
      </c>
      <c r="H20" s="250">
        <f>IF(G$8&gt;0,(G20/G$8)*100,0)</f>
        <v>24.05436719331684</v>
      </c>
      <c r="I20" s="251">
        <f>E20-G20</f>
        <v>28512932799</v>
      </c>
      <c r="J20" s="252">
        <f>IF(G20=0,0,((I20/G20)*100))</f>
        <v>90.90522036666904</v>
      </c>
      <c r="K20" s="245"/>
      <c r="L20" s="268" t="s">
        <v>139</v>
      </c>
      <c r="M20" s="261" t="s">
        <v>156</v>
      </c>
      <c r="N20" s="265"/>
      <c r="O20" s="255">
        <v>41210</v>
      </c>
    </row>
    <row r="21" spans="1:15" s="263" customFormat="1" ht="15" customHeight="1">
      <c r="A21" s="239"/>
      <c r="B21" s="184" t="s">
        <v>157</v>
      </c>
      <c r="C21" s="388"/>
      <c r="D21" s="264"/>
      <c r="E21" s="267">
        <v>0</v>
      </c>
      <c r="F21" s="250">
        <f>IF(E$8&gt;0,(E21/E$8)*100,0)</f>
        <v>0</v>
      </c>
      <c r="G21" s="267">
        <v>0</v>
      </c>
      <c r="H21" s="250">
        <f>IF(G$8&gt;0,(G21/G$8)*100,0)</f>
        <v>0</v>
      </c>
      <c r="I21" s="251">
        <f>E21-G21</f>
        <v>0</v>
      </c>
      <c r="J21" s="252">
        <f>IF(G21=0,0,((I21/G21)*100))</f>
        <v>0</v>
      </c>
      <c r="K21" s="245"/>
      <c r="L21" s="268" t="s">
        <v>141</v>
      </c>
      <c r="M21" s="261" t="s">
        <v>157</v>
      </c>
      <c r="N21" s="265"/>
      <c r="O21" s="255">
        <v>41220</v>
      </c>
    </row>
    <row r="22" spans="1:15" s="263" customFormat="1" ht="15" customHeight="1">
      <c r="A22" s="239"/>
      <c r="B22" s="184" t="s">
        <v>158</v>
      </c>
      <c r="C22" s="388"/>
      <c r="D22" s="264"/>
      <c r="E22" s="267">
        <v>2173285611</v>
      </c>
      <c r="F22" s="250">
        <f>IF(E$8&gt;0,(E22/E$8)*100,0)</f>
        <v>1.349412149987661</v>
      </c>
      <c r="G22" s="267">
        <v>5083706026</v>
      </c>
      <c r="H22" s="250">
        <f>IF(G$8&gt;0,(G22/G$8)*100,0)</f>
        <v>3.8987132897359085</v>
      </c>
      <c r="I22" s="251">
        <f>E22-G22</f>
        <v>-2910420415</v>
      </c>
      <c r="J22" s="252">
        <f>IF(G22=0,0,((I22/G22)*100))</f>
        <v>-57.24997472542681</v>
      </c>
      <c r="K22" s="245"/>
      <c r="L22" s="268" t="s">
        <v>143</v>
      </c>
      <c r="M22" s="261" t="s">
        <v>158</v>
      </c>
      <c r="N22" s="265"/>
      <c r="O22" s="255">
        <v>41230</v>
      </c>
    </row>
    <row r="23" spans="1:15" s="263" customFormat="1" ht="15" customHeight="1">
      <c r="A23" s="239"/>
      <c r="B23" s="184" t="s">
        <v>159</v>
      </c>
      <c r="C23" s="388"/>
      <c r="D23" s="264"/>
      <c r="E23" s="267">
        <v>5881398488.88</v>
      </c>
      <c r="F23" s="250">
        <f>IF(E$8&gt;0,(E23/E$8)*100,0)</f>
        <v>3.6518120488369354</v>
      </c>
      <c r="G23" s="267">
        <v>5889964772.88</v>
      </c>
      <c r="H23" s="250">
        <f>IF(G$8&gt;0,(G23/G$8)*100,0)</f>
        <v>4.517036158003759</v>
      </c>
      <c r="I23" s="251">
        <f>E23-G23</f>
        <v>-8566284</v>
      </c>
      <c r="J23" s="252">
        <f>IF(G23=0,0,((I23/G23)*100))</f>
        <v>-0.14543862875789948</v>
      </c>
      <c r="K23" s="245"/>
      <c r="L23" s="268" t="s">
        <v>146</v>
      </c>
      <c r="M23" s="261" t="s">
        <v>159</v>
      </c>
      <c r="N23" s="265"/>
      <c r="O23" s="255">
        <v>41230</v>
      </c>
    </row>
    <row r="24" spans="1:15" s="263" customFormat="1" ht="15" customHeight="1">
      <c r="A24" s="239"/>
      <c r="B24" s="184" t="s">
        <v>160</v>
      </c>
      <c r="C24" s="388"/>
      <c r="D24" s="264"/>
      <c r="E24" s="267">
        <v>914099532.69</v>
      </c>
      <c r="F24" s="250">
        <f>IF(E$8&gt;0,(E24/E$8)*100,0)</f>
        <v>0.5675724393823952</v>
      </c>
      <c r="G24" s="267">
        <v>916237514.69</v>
      </c>
      <c r="H24" s="250">
        <f>IF(G$8&gt;0,(G24/G$8)*100,0)</f>
        <v>0.7026659993333971</v>
      </c>
      <c r="I24" s="251">
        <f>E24-G24</f>
        <v>-2137982</v>
      </c>
      <c r="J24" s="252">
        <f>IF(G24=0,0,((I24/G24)*100))</f>
        <v>-0.23334364351184256</v>
      </c>
      <c r="K24" s="245"/>
      <c r="L24" s="268" t="s">
        <v>148</v>
      </c>
      <c r="M24" s="261" t="s">
        <v>160</v>
      </c>
      <c r="N24" s="265"/>
      <c r="O24" s="248">
        <v>41240</v>
      </c>
    </row>
    <row r="25" spans="1:15" s="263" customFormat="1" ht="8.25" customHeight="1">
      <c r="A25" s="239"/>
      <c r="B25" s="257"/>
      <c r="C25" s="258"/>
      <c r="D25" s="264"/>
      <c r="E25" s="250"/>
      <c r="F25" s="250"/>
      <c r="G25" s="267"/>
      <c r="H25" s="250"/>
      <c r="I25" s="251"/>
      <c r="J25" s="252"/>
      <c r="K25" s="245"/>
      <c r="L25" s="260"/>
      <c r="M25" s="261"/>
      <c r="N25" s="265"/>
      <c r="O25" s="248"/>
    </row>
    <row r="26" spans="1:15" s="263" customFormat="1" ht="13.5" customHeight="1">
      <c r="A26" s="257" t="s">
        <v>161</v>
      </c>
      <c r="C26" s="258"/>
      <c r="D26" s="264"/>
      <c r="E26" s="250">
        <f>SUM(E27:E35)</f>
        <v>70687631979.62</v>
      </c>
      <c r="F26" s="250">
        <f aca="true" t="shared" si="4" ref="F26:F35">IF(E$8&gt;0,(E26/E$8)*100,0)</f>
        <v>43.89057239617253</v>
      </c>
      <c r="G26" s="250">
        <f>SUM(G27:G35)</f>
        <v>68163558520.33</v>
      </c>
      <c r="H26" s="250">
        <f aca="true" t="shared" si="5" ref="H26:H35">IF(G$8&gt;0,(G26/G$8)*100,0)</f>
        <v>52.274889641484926</v>
      </c>
      <c r="I26" s="251">
        <f aca="true" t="shared" si="6" ref="I26:I35">E26-G26</f>
        <v>2524073459.2899933</v>
      </c>
      <c r="J26" s="252">
        <f aca="true" t="shared" si="7" ref="J26:J35">IF(G26=0,0,((I26/G26)*100))</f>
        <v>3.7029660922664123</v>
      </c>
      <c r="K26" s="260" t="s">
        <v>162</v>
      </c>
      <c r="L26" s="260" t="s">
        <v>163</v>
      </c>
      <c r="M26" s="261"/>
      <c r="N26" s="265"/>
      <c r="O26" s="255">
        <v>41300</v>
      </c>
    </row>
    <row r="27" spans="1:15" s="263" customFormat="1" ht="15" customHeight="1">
      <c r="A27" s="239"/>
      <c r="B27" s="184" t="s">
        <v>164</v>
      </c>
      <c r="C27" s="388"/>
      <c r="D27" s="264"/>
      <c r="E27" s="267">
        <v>44191272312.26</v>
      </c>
      <c r="F27" s="250">
        <f t="shared" si="4"/>
        <v>27.438749642362108</v>
      </c>
      <c r="G27" s="267">
        <v>44102632810.86</v>
      </c>
      <c r="H27" s="250">
        <f t="shared" si="5"/>
        <v>33.82247513382136</v>
      </c>
      <c r="I27" s="251">
        <f t="shared" si="6"/>
        <v>88639501.40000153</v>
      </c>
      <c r="J27" s="252">
        <f t="shared" si="7"/>
        <v>0.20098460284705405</v>
      </c>
      <c r="K27" s="245"/>
      <c r="L27" s="268" t="s">
        <v>139</v>
      </c>
      <c r="M27" s="261" t="s">
        <v>164</v>
      </c>
      <c r="N27" s="265"/>
      <c r="O27" s="255">
        <v>41310</v>
      </c>
    </row>
    <row r="28" spans="1:15" s="263" customFormat="1" ht="15" customHeight="1">
      <c r="A28" s="239"/>
      <c r="B28" s="184" t="s">
        <v>165</v>
      </c>
      <c r="C28" s="388"/>
      <c r="D28" s="264"/>
      <c r="E28" s="267">
        <v>5485597761.24</v>
      </c>
      <c r="F28" s="250">
        <f t="shared" si="4"/>
        <v>3.4060558959649634</v>
      </c>
      <c r="G28" s="267">
        <v>4559347693.74</v>
      </c>
      <c r="H28" s="250">
        <f t="shared" si="5"/>
        <v>3.496580910697786</v>
      </c>
      <c r="I28" s="251">
        <f t="shared" si="6"/>
        <v>926250067.5</v>
      </c>
      <c r="J28" s="252">
        <f t="shared" si="7"/>
        <v>20.3154075915672</v>
      </c>
      <c r="K28" s="245"/>
      <c r="L28" s="268" t="s">
        <v>141</v>
      </c>
      <c r="M28" s="261" t="s">
        <v>165</v>
      </c>
      <c r="N28" s="265"/>
      <c r="O28" s="248">
        <v>41320</v>
      </c>
    </row>
    <row r="29" spans="1:15" s="263" customFormat="1" ht="15" customHeight="1">
      <c r="A29" s="239"/>
      <c r="B29" s="184" t="s">
        <v>166</v>
      </c>
      <c r="C29" s="388"/>
      <c r="D29" s="264"/>
      <c r="E29" s="267">
        <v>7652074920.81</v>
      </c>
      <c r="F29" s="250">
        <f t="shared" si="4"/>
        <v>4.751240618579185</v>
      </c>
      <c r="G29" s="267">
        <v>6705237961.76</v>
      </c>
      <c r="H29" s="250">
        <f t="shared" si="5"/>
        <v>5.142272235777669</v>
      </c>
      <c r="I29" s="251">
        <f t="shared" si="6"/>
        <v>946836959.0500002</v>
      </c>
      <c r="J29" s="252">
        <f t="shared" si="7"/>
        <v>14.120855433465826</v>
      </c>
      <c r="K29" s="245"/>
      <c r="L29" s="268" t="s">
        <v>143</v>
      </c>
      <c r="M29" s="261" t="s">
        <v>167</v>
      </c>
      <c r="N29" s="265"/>
      <c r="O29" s="248">
        <v>41330</v>
      </c>
    </row>
    <row r="30" spans="1:15" s="263" customFormat="1" ht="15" customHeight="1">
      <c r="A30" s="239"/>
      <c r="B30" s="184" t="s">
        <v>168</v>
      </c>
      <c r="C30" s="388"/>
      <c r="D30" s="264"/>
      <c r="E30" s="267">
        <v>9336856456.96</v>
      </c>
      <c r="F30" s="250">
        <f t="shared" si="4"/>
        <v>5.797336292083226</v>
      </c>
      <c r="G30" s="267">
        <v>9036942552.05</v>
      </c>
      <c r="H30" s="250">
        <f t="shared" si="5"/>
        <v>6.930465264133129</v>
      </c>
      <c r="I30" s="251">
        <f t="shared" si="6"/>
        <v>299913904.90999985</v>
      </c>
      <c r="J30" s="252">
        <f t="shared" si="7"/>
        <v>3.3187541381677303</v>
      </c>
      <c r="K30" s="245"/>
      <c r="L30" s="268" t="s">
        <v>146</v>
      </c>
      <c r="M30" s="261" t="s">
        <v>168</v>
      </c>
      <c r="N30" s="265"/>
      <c r="O30" s="248">
        <v>41340</v>
      </c>
    </row>
    <row r="31" spans="1:15" s="263" customFormat="1" ht="15" customHeight="1">
      <c r="A31" s="239"/>
      <c r="B31" s="184" t="s">
        <v>169</v>
      </c>
      <c r="C31" s="388"/>
      <c r="D31" s="264"/>
      <c r="E31" s="267">
        <v>392670531.04</v>
      </c>
      <c r="F31" s="250">
        <f t="shared" si="4"/>
        <v>0.2438125862728509</v>
      </c>
      <c r="G31" s="267">
        <v>415477521.43</v>
      </c>
      <c r="H31" s="250">
        <f t="shared" si="5"/>
        <v>0.3186312753139665</v>
      </c>
      <c r="I31" s="251">
        <f t="shared" si="6"/>
        <v>-22806990.389999986</v>
      </c>
      <c r="J31" s="252">
        <f t="shared" si="7"/>
        <v>-5.489343999045331</v>
      </c>
      <c r="K31" s="245"/>
      <c r="L31" s="268" t="s">
        <v>148</v>
      </c>
      <c r="M31" s="261" t="s">
        <v>169</v>
      </c>
      <c r="N31" s="265"/>
      <c r="O31" s="248">
        <v>41350</v>
      </c>
    </row>
    <row r="32" spans="1:15" s="263" customFormat="1" ht="15" customHeight="1">
      <c r="A32" s="239"/>
      <c r="B32" s="184" t="s">
        <v>170</v>
      </c>
      <c r="C32" s="388"/>
      <c r="D32" s="264"/>
      <c r="E32" s="267">
        <v>158368861.31</v>
      </c>
      <c r="F32" s="250">
        <f t="shared" si="4"/>
        <v>0.09833261884667435</v>
      </c>
      <c r="G32" s="267">
        <v>154778392.49</v>
      </c>
      <c r="H32" s="250">
        <f t="shared" si="5"/>
        <v>0.1187001318877449</v>
      </c>
      <c r="I32" s="251">
        <f t="shared" si="6"/>
        <v>3590468.819999993</v>
      </c>
      <c r="J32" s="252">
        <f t="shared" si="7"/>
        <v>2.3197481006478133</v>
      </c>
      <c r="K32" s="245"/>
      <c r="L32" s="268" t="s">
        <v>150</v>
      </c>
      <c r="M32" s="261" t="s">
        <v>170</v>
      </c>
      <c r="N32" s="265"/>
      <c r="O32" s="248">
        <v>41360</v>
      </c>
    </row>
    <row r="33" spans="1:15" s="263" customFormat="1" ht="15" customHeight="1">
      <c r="A33" s="239"/>
      <c r="B33" s="184" t="s">
        <v>171</v>
      </c>
      <c r="C33" s="388"/>
      <c r="D33" s="264"/>
      <c r="E33" s="267">
        <v>0</v>
      </c>
      <c r="F33" s="250">
        <f t="shared" si="4"/>
        <v>0</v>
      </c>
      <c r="G33" s="267">
        <v>0</v>
      </c>
      <c r="H33" s="250">
        <f t="shared" si="5"/>
        <v>0</v>
      </c>
      <c r="I33" s="251">
        <f t="shared" si="6"/>
        <v>0</v>
      </c>
      <c r="J33" s="252">
        <f t="shared" si="7"/>
        <v>0</v>
      </c>
      <c r="K33" s="245"/>
      <c r="L33" s="268" t="s">
        <v>172</v>
      </c>
      <c r="M33" s="261" t="s">
        <v>171</v>
      </c>
      <c r="N33" s="265"/>
      <c r="O33" s="248">
        <v>41370</v>
      </c>
    </row>
    <row r="34" spans="1:15" s="263" customFormat="1" ht="15" customHeight="1">
      <c r="A34" s="239"/>
      <c r="B34" s="184" t="s">
        <v>173</v>
      </c>
      <c r="C34" s="388"/>
      <c r="D34" s="264"/>
      <c r="E34" s="267">
        <v>39724784</v>
      </c>
      <c r="F34" s="250">
        <f t="shared" si="4"/>
        <v>0.024665467766369634</v>
      </c>
      <c r="G34" s="267">
        <v>115070</v>
      </c>
      <c r="H34" s="250">
        <f t="shared" si="5"/>
        <v>8.824761619878744E-05</v>
      </c>
      <c r="I34" s="251">
        <f t="shared" si="6"/>
        <v>39609714</v>
      </c>
      <c r="J34" s="252">
        <f t="shared" si="7"/>
        <v>34422.27687494569</v>
      </c>
      <c r="K34" s="245"/>
      <c r="L34" s="268" t="s">
        <v>174</v>
      </c>
      <c r="M34" s="261" t="s">
        <v>173</v>
      </c>
      <c r="N34" s="265"/>
      <c r="O34" s="248">
        <v>41380</v>
      </c>
    </row>
    <row r="35" spans="1:15" s="263" customFormat="1" ht="15" customHeight="1">
      <c r="A35" s="239"/>
      <c r="B35" s="184" t="s">
        <v>175</v>
      </c>
      <c r="C35" s="388"/>
      <c r="D35" s="264"/>
      <c r="E35" s="267">
        <v>3431066352</v>
      </c>
      <c r="F35" s="250">
        <f t="shared" si="4"/>
        <v>2.13037927429716</v>
      </c>
      <c r="G35" s="267">
        <v>3189026518</v>
      </c>
      <c r="H35" s="250">
        <f t="shared" si="5"/>
        <v>2.445676442237069</v>
      </c>
      <c r="I35" s="251">
        <f t="shared" si="6"/>
        <v>242039834</v>
      </c>
      <c r="J35" s="252">
        <f t="shared" si="7"/>
        <v>7.589771757426321</v>
      </c>
      <c r="K35" s="245"/>
      <c r="L35" s="268" t="s">
        <v>176</v>
      </c>
      <c r="M35" s="261" t="s">
        <v>175</v>
      </c>
      <c r="N35" s="265"/>
      <c r="O35" s="248">
        <v>41390</v>
      </c>
    </row>
    <row r="36" spans="1:15" s="263" customFormat="1" ht="8.25" customHeight="1">
      <c r="A36" s="239"/>
      <c r="B36" s="257"/>
      <c r="C36" s="258"/>
      <c r="D36" s="264"/>
      <c r="E36" s="250"/>
      <c r="F36" s="250"/>
      <c r="G36" s="250"/>
      <c r="H36" s="250"/>
      <c r="I36" s="251"/>
      <c r="J36" s="252"/>
      <c r="K36" s="245"/>
      <c r="L36" s="260"/>
      <c r="M36" s="261"/>
      <c r="N36" s="265"/>
      <c r="O36" s="255"/>
    </row>
    <row r="37" spans="1:15" s="263" customFormat="1" ht="13.5" customHeight="1">
      <c r="A37" s="257" t="s">
        <v>177</v>
      </c>
      <c r="C37" s="258"/>
      <c r="D37" s="264"/>
      <c r="E37" s="250">
        <f>SUM(E38:E40)</f>
        <v>0</v>
      </c>
      <c r="F37" s="250">
        <f>IF(E$8&gt;0,(E37/E$8)*100,0)</f>
        <v>0</v>
      </c>
      <c r="G37" s="250">
        <f>SUM(G38:G40)</f>
        <v>0</v>
      </c>
      <c r="H37" s="250">
        <f>IF(G$8&gt;0,(G37/G$8)*100,0)</f>
        <v>0</v>
      </c>
      <c r="I37" s="251">
        <f>E37-G37</f>
        <v>0</v>
      </c>
      <c r="J37" s="252">
        <f>IF(G37=0,0,((I37/G37)*100))</f>
        <v>0</v>
      </c>
      <c r="K37" s="260" t="s">
        <v>178</v>
      </c>
      <c r="L37" s="260" t="s">
        <v>179</v>
      </c>
      <c r="M37" s="261"/>
      <c r="N37" s="265"/>
      <c r="O37" s="248">
        <v>41400</v>
      </c>
    </row>
    <row r="38" spans="1:15" s="263" customFormat="1" ht="15" customHeight="1">
      <c r="A38" s="239"/>
      <c r="B38" s="184" t="s">
        <v>180</v>
      </c>
      <c r="C38" s="388"/>
      <c r="D38" s="264"/>
      <c r="E38" s="267">
        <v>0</v>
      </c>
      <c r="F38" s="250">
        <f>IF(E$8&gt;0,(E38/E$8)*100,0)</f>
        <v>0</v>
      </c>
      <c r="G38" s="267">
        <v>0</v>
      </c>
      <c r="H38" s="250">
        <f>IF(G$8&gt;0,(G38/G$8)*100,0)</f>
        <v>0</v>
      </c>
      <c r="I38" s="251">
        <f>E38-G38</f>
        <v>0</v>
      </c>
      <c r="J38" s="252">
        <f>IF(G38=0,0,((I38/G38)*100))</f>
        <v>0</v>
      </c>
      <c r="K38" s="245"/>
      <c r="L38" s="268" t="s">
        <v>139</v>
      </c>
      <c r="M38" s="261" t="s">
        <v>180</v>
      </c>
      <c r="N38" s="265"/>
      <c r="O38" s="248">
        <v>41410</v>
      </c>
    </row>
    <row r="39" spans="1:15" s="263" customFormat="1" ht="15" customHeight="1">
      <c r="A39" s="239"/>
      <c r="B39" s="184" t="s">
        <v>181</v>
      </c>
      <c r="C39" s="388"/>
      <c r="D39" s="264"/>
      <c r="E39" s="267">
        <v>0</v>
      </c>
      <c r="F39" s="250">
        <f>IF(E$8&gt;0,(E39/E$8)*100,0)</f>
        <v>0</v>
      </c>
      <c r="G39" s="267">
        <v>0</v>
      </c>
      <c r="H39" s="250">
        <f>IF(G$8&gt;0,(G39/G$8)*100,0)</f>
        <v>0</v>
      </c>
      <c r="I39" s="251">
        <f>E39-G39</f>
        <v>0</v>
      </c>
      <c r="J39" s="252">
        <f>IF(G39=0,0,((I39/G39)*100))</f>
        <v>0</v>
      </c>
      <c r="K39" s="245"/>
      <c r="L39" s="268" t="s">
        <v>141</v>
      </c>
      <c r="M39" s="261" t="s">
        <v>181</v>
      </c>
      <c r="N39" s="265"/>
      <c r="O39" s="248">
        <v>41420</v>
      </c>
    </row>
    <row r="40" spans="1:15" s="263" customFormat="1" ht="15" customHeight="1">
      <c r="A40" s="239"/>
      <c r="B40" s="184" t="s">
        <v>182</v>
      </c>
      <c r="C40" s="388"/>
      <c r="D40" s="264"/>
      <c r="E40" s="267">
        <v>0</v>
      </c>
      <c r="F40" s="250">
        <f>IF(E$8&gt;0,(E40/E$8)*100,0)</f>
        <v>0</v>
      </c>
      <c r="G40" s="267">
        <v>0</v>
      </c>
      <c r="H40" s="250">
        <f>IF(G$8&gt;0,(G40/G$8)*100,0)</f>
        <v>0</v>
      </c>
      <c r="I40" s="251">
        <f>E40-G40</f>
        <v>0</v>
      </c>
      <c r="J40" s="252">
        <f>IF(G40=0,0,((I40/G40)*100))</f>
        <v>0</v>
      </c>
      <c r="K40" s="245"/>
      <c r="L40" s="268" t="s">
        <v>143</v>
      </c>
      <c r="M40" s="261" t="s">
        <v>182</v>
      </c>
      <c r="N40" s="265"/>
      <c r="O40" s="248">
        <v>41430</v>
      </c>
    </row>
    <row r="41" spans="1:15" s="263" customFormat="1" ht="8.25" customHeight="1">
      <c r="A41" s="239"/>
      <c r="B41" s="257"/>
      <c r="C41" s="258"/>
      <c r="D41" s="259"/>
      <c r="E41" s="267"/>
      <c r="F41" s="250"/>
      <c r="G41" s="267"/>
      <c r="H41" s="250"/>
      <c r="I41" s="251"/>
      <c r="J41" s="252"/>
      <c r="K41" s="245"/>
      <c r="L41" s="260"/>
      <c r="M41" s="261"/>
      <c r="N41" s="262"/>
      <c r="O41" s="248"/>
    </row>
    <row r="42" spans="1:15" s="263" customFormat="1" ht="13.5" customHeight="1">
      <c r="A42" s="257" t="s">
        <v>183</v>
      </c>
      <c r="C42" s="258"/>
      <c r="D42" s="259"/>
      <c r="E42" s="250">
        <f>SUM(E43:E43)</f>
        <v>34020218</v>
      </c>
      <c r="F42" s="250">
        <f>IF(E$8&gt;0,(E42/E$8)*100,0)</f>
        <v>0.021123452565125794</v>
      </c>
      <c r="G42" s="250">
        <f>SUM(G43:G43)</f>
        <v>24379116</v>
      </c>
      <c r="H42" s="250">
        <f>IF(G$8&gt;0,(G42/G$8)*100,0)</f>
        <v>0.018696435839347512</v>
      </c>
      <c r="I42" s="251">
        <f>E42-G42</f>
        <v>9641102</v>
      </c>
      <c r="J42" s="252">
        <f>IF(G42=0,0,((I42/G42)*100))</f>
        <v>39.54656108121394</v>
      </c>
      <c r="K42" s="260" t="s">
        <v>184</v>
      </c>
      <c r="L42" s="260" t="s">
        <v>185</v>
      </c>
      <c r="M42" s="261"/>
      <c r="N42" s="262"/>
      <c r="O42" s="248">
        <v>41500</v>
      </c>
    </row>
    <row r="43" spans="1:15" s="269" customFormat="1" ht="15" customHeight="1">
      <c r="A43" s="239"/>
      <c r="B43" s="184" t="s">
        <v>186</v>
      </c>
      <c r="C43" s="184"/>
      <c r="D43" s="264"/>
      <c r="E43" s="267">
        <v>34020218</v>
      </c>
      <c r="F43" s="250">
        <f>IF(E$8&gt;0,(E43/E$8)*100,0)</f>
        <v>0.021123452565125794</v>
      </c>
      <c r="G43" s="267">
        <v>24379116</v>
      </c>
      <c r="H43" s="250">
        <f>IF(G$8&gt;0,(G43/G$8)*100,0)</f>
        <v>0.018696435839347512</v>
      </c>
      <c r="I43" s="251">
        <f>E43-G43</f>
        <v>9641102</v>
      </c>
      <c r="J43" s="252">
        <f>IF(G43=0,0,((I43/G43)*100))</f>
        <v>39.54656108121394</v>
      </c>
      <c r="K43" s="245"/>
      <c r="L43" s="268" t="s">
        <v>139</v>
      </c>
      <c r="M43" s="261" t="s">
        <v>186</v>
      </c>
      <c r="N43" s="265"/>
      <c r="O43" s="248">
        <v>41510</v>
      </c>
    </row>
    <row r="44" spans="1:15" s="270" customFormat="1" ht="8.25" customHeight="1">
      <c r="A44" s="239"/>
      <c r="B44" s="257"/>
      <c r="C44" s="258"/>
      <c r="D44" s="264"/>
      <c r="E44" s="250"/>
      <c r="F44" s="250"/>
      <c r="G44" s="250"/>
      <c r="H44" s="250"/>
      <c r="I44" s="251"/>
      <c r="J44" s="252"/>
      <c r="K44" s="245"/>
      <c r="L44" s="260"/>
      <c r="M44" s="261"/>
      <c r="N44" s="265"/>
      <c r="O44" s="248"/>
    </row>
    <row r="45" spans="1:15" s="271" customFormat="1" ht="15" customHeight="1">
      <c r="A45" s="257" t="s">
        <v>187</v>
      </c>
      <c r="C45" s="258"/>
      <c r="D45" s="264"/>
      <c r="E45" s="250">
        <f>SUM(E46:E46)</f>
        <v>57896</v>
      </c>
      <c r="F45" s="250">
        <f>IF(E$8&gt;0,(E45/E$8)*100,0)</f>
        <v>3.5948135597206425E-05</v>
      </c>
      <c r="G45" s="250">
        <f>SUM(G46:G46)</f>
        <v>97009</v>
      </c>
      <c r="H45" s="250">
        <f>IF(G$8&gt;0,(G45/G$8)*100,0)</f>
        <v>7.439656730536345E-05</v>
      </c>
      <c r="I45" s="251">
        <f>E45-G45</f>
        <v>-39113</v>
      </c>
      <c r="J45" s="252">
        <f>IF(G45=0,0,((I45/G45)*100))</f>
        <v>-40.31893947984207</v>
      </c>
      <c r="K45" s="260" t="s">
        <v>188</v>
      </c>
      <c r="L45" s="260" t="s">
        <v>189</v>
      </c>
      <c r="M45" s="261"/>
      <c r="N45" s="265"/>
      <c r="O45" s="248">
        <v>41600</v>
      </c>
    </row>
    <row r="46" spans="1:15" s="272" customFormat="1" ht="15" customHeight="1">
      <c r="A46" s="239"/>
      <c r="B46" s="184" t="s">
        <v>190</v>
      </c>
      <c r="C46" s="184"/>
      <c r="D46" s="264"/>
      <c r="E46" s="267">
        <v>57896</v>
      </c>
      <c r="F46" s="250">
        <f>IF(E$8&gt;0,(E46/E$8)*100,0)</f>
        <v>3.5948135597206425E-05</v>
      </c>
      <c r="G46" s="267">
        <v>97009</v>
      </c>
      <c r="H46" s="250">
        <f>IF(G$8&gt;0,(G46/G$8)*100,0)</f>
        <v>7.439656730536345E-05</v>
      </c>
      <c r="I46" s="251">
        <f>E46-G46</f>
        <v>-39113</v>
      </c>
      <c r="J46" s="252">
        <f>IF(G46=0,0,((I46/G46)*100))</f>
        <v>-40.31893947984207</v>
      </c>
      <c r="K46" s="245"/>
      <c r="L46" s="268" t="s">
        <v>139</v>
      </c>
      <c r="M46" s="261" t="s">
        <v>190</v>
      </c>
      <c r="N46" s="265"/>
      <c r="O46" s="248">
        <v>41610</v>
      </c>
    </row>
    <row r="47" spans="1:15" s="275" customFormat="1" ht="8.25" customHeight="1">
      <c r="A47" s="239"/>
      <c r="B47" s="273"/>
      <c r="C47" s="258"/>
      <c r="D47" s="264"/>
      <c r="E47" s="250"/>
      <c r="F47" s="250"/>
      <c r="G47" s="250"/>
      <c r="H47" s="250"/>
      <c r="I47" s="251"/>
      <c r="J47" s="252"/>
      <c r="K47" s="245"/>
      <c r="L47" s="274"/>
      <c r="M47" s="261"/>
      <c r="N47" s="265"/>
      <c r="O47" s="248"/>
    </row>
    <row r="48" spans="1:15" s="276" customFormat="1" ht="13.5" customHeight="1">
      <c r="A48" s="257" t="s">
        <v>191</v>
      </c>
      <c r="C48" s="258"/>
      <c r="D48" s="264"/>
      <c r="E48" s="250">
        <f>SUM(E49:E52)</f>
        <v>5024753240.41</v>
      </c>
      <c r="F48" s="250">
        <f>IF(E$8&gt;0,(E48/E$8)*100,0)</f>
        <v>3.11991347983904</v>
      </c>
      <c r="G48" s="250">
        <f>SUM(G49:G52)</f>
        <v>5110426664.02</v>
      </c>
      <c r="H48" s="250">
        <f>IF(G$8&gt;0,(G48/G$8)*100,0)</f>
        <v>3.9192054476274154</v>
      </c>
      <c r="I48" s="251">
        <f>E48-G48</f>
        <v>-85673423.61000061</v>
      </c>
      <c r="J48" s="252">
        <f>IF(G48=0,0,((I48/G48)*100))</f>
        <v>-1.6764436561272866</v>
      </c>
      <c r="K48" s="260" t="s">
        <v>192</v>
      </c>
      <c r="L48" s="260" t="s">
        <v>193</v>
      </c>
      <c r="M48" s="261"/>
      <c r="N48" s="265"/>
      <c r="O48" s="255">
        <v>41700</v>
      </c>
    </row>
    <row r="49" spans="1:15" s="276" customFormat="1" ht="15" customHeight="1">
      <c r="A49" s="239"/>
      <c r="B49" s="184" t="s">
        <v>194</v>
      </c>
      <c r="C49" s="184"/>
      <c r="D49" s="259"/>
      <c r="E49" s="267">
        <v>153795014</v>
      </c>
      <c r="F49" s="250">
        <f>IF(E$8&gt;0,(E49/E$8)*100,0)</f>
        <v>0.09549267682475925</v>
      </c>
      <c r="G49" s="267">
        <v>193105251</v>
      </c>
      <c r="H49" s="250">
        <f>IF(G$8&gt;0,(G49/G$8)*100,0)</f>
        <v>0.1480931439664423</v>
      </c>
      <c r="I49" s="251">
        <f>E49-G49</f>
        <v>-39310237</v>
      </c>
      <c r="J49" s="252">
        <f>IF(G49=0,0,((I49/G49)*100))</f>
        <v>-20.3568969753184</v>
      </c>
      <c r="K49" s="245"/>
      <c r="L49" s="268" t="s">
        <v>139</v>
      </c>
      <c r="M49" s="258" t="s">
        <v>195</v>
      </c>
      <c r="N49" s="262"/>
      <c r="O49" s="248">
        <v>41710</v>
      </c>
    </row>
    <row r="50" spans="1:15" s="276" customFormat="1" ht="15" customHeight="1">
      <c r="A50" s="239"/>
      <c r="B50" s="184" t="s">
        <v>196</v>
      </c>
      <c r="C50" s="184"/>
      <c r="D50" s="259"/>
      <c r="E50" s="267">
        <v>4869645681.55</v>
      </c>
      <c r="F50" s="250">
        <f>IF(E$8&gt;0,(E50/E$8)*100,0)</f>
        <v>3.0236058323668322</v>
      </c>
      <c r="G50" s="267">
        <v>4905516361.55</v>
      </c>
      <c r="H50" s="250">
        <f>IF(G$8&gt;0,(G50/G$8)*100,0)</f>
        <v>3.7620589652466903</v>
      </c>
      <c r="I50" s="251">
        <f>E50-G50</f>
        <v>-35870680</v>
      </c>
      <c r="J50" s="252">
        <f>IF(G50=0,0,((I50/G50)*100))</f>
        <v>-0.7312314821974402</v>
      </c>
      <c r="K50" s="245"/>
      <c r="L50" s="268" t="s">
        <v>141</v>
      </c>
      <c r="M50" s="261" t="s">
        <v>196</v>
      </c>
      <c r="N50" s="262"/>
      <c r="O50" s="248">
        <v>41720</v>
      </c>
    </row>
    <row r="51" spans="1:15" s="276" customFormat="1" ht="15" customHeight="1">
      <c r="A51" s="239"/>
      <c r="B51" s="184" t="s">
        <v>197</v>
      </c>
      <c r="C51" s="184"/>
      <c r="D51" s="259"/>
      <c r="E51" s="267">
        <v>1312544.86</v>
      </c>
      <c r="F51" s="250">
        <f>IF(E$8&gt;0,(E51/E$8)*100,0)</f>
        <v>0.0008149706474488105</v>
      </c>
      <c r="G51" s="267">
        <v>11805051.47</v>
      </c>
      <c r="H51" s="250">
        <f>IF(G$8&gt;0,(G51/G$8)*100,0)</f>
        <v>0.009053338414282538</v>
      </c>
      <c r="I51" s="251">
        <f>E51-G51</f>
        <v>-10492506.610000001</v>
      </c>
      <c r="J51" s="252">
        <f>IF(G51=0,0,((I51/G51)*100))</f>
        <v>-88.88149820154915</v>
      </c>
      <c r="K51" s="245"/>
      <c r="L51" s="277" t="s">
        <v>143</v>
      </c>
      <c r="M51" s="258" t="s">
        <v>197</v>
      </c>
      <c r="N51" s="262"/>
      <c r="O51" s="248">
        <v>41730</v>
      </c>
    </row>
    <row r="52" spans="1:15" s="276" customFormat="1" ht="27" customHeight="1">
      <c r="A52" s="239"/>
      <c r="B52" s="387" t="s">
        <v>235</v>
      </c>
      <c r="C52" s="184"/>
      <c r="D52" s="259"/>
      <c r="E52" s="267">
        <v>0</v>
      </c>
      <c r="F52" s="250">
        <f>IF(E$8&gt;0,(E52/E$8)*100,0)</f>
        <v>0</v>
      </c>
      <c r="G52" s="267">
        <v>0</v>
      </c>
      <c r="H52" s="250">
        <f>IF(G$8&gt;0,(G52/G$8)*100,0)</f>
        <v>0</v>
      </c>
      <c r="I52" s="251">
        <f>E52-G52</f>
        <v>0</v>
      </c>
      <c r="J52" s="252">
        <f>IF(G52=0,0,((I52/G52)*100))</f>
        <v>0</v>
      </c>
      <c r="K52" s="245"/>
      <c r="L52" s="277" t="s">
        <v>146</v>
      </c>
      <c r="M52" s="258" t="s">
        <v>198</v>
      </c>
      <c r="N52" s="262"/>
      <c r="O52" s="248">
        <v>41740</v>
      </c>
    </row>
    <row r="53" spans="1:15" s="256" customFormat="1" ht="3.75" customHeight="1">
      <c r="A53" s="239"/>
      <c r="B53" s="273"/>
      <c r="C53" s="258"/>
      <c r="D53" s="259"/>
      <c r="E53" s="250"/>
      <c r="F53" s="250"/>
      <c r="G53" s="250"/>
      <c r="H53" s="250"/>
      <c r="I53" s="251"/>
      <c r="J53" s="252"/>
      <c r="K53" s="245"/>
      <c r="L53" s="274"/>
      <c r="M53" s="261"/>
      <c r="N53" s="262"/>
      <c r="O53" s="255"/>
    </row>
    <row r="54" spans="1:15" s="256" customFormat="1" ht="24.75" customHeight="1" thickBot="1">
      <c r="A54" s="392" t="s">
        <v>199</v>
      </c>
      <c r="B54" s="393"/>
      <c r="C54" s="393"/>
      <c r="D54" s="278"/>
      <c r="E54" s="279">
        <f>E8</f>
        <v>161054249513.00998</v>
      </c>
      <c r="F54" s="279">
        <f>IF(E$8&gt;0,(E54/E$8)*100,0)</f>
        <v>100</v>
      </c>
      <c r="G54" s="279">
        <f>G8</f>
        <v>130394457047.76001</v>
      </c>
      <c r="H54" s="279">
        <f>IF(G$8&gt;0,(G54/G$8)*100,0)</f>
        <v>100</v>
      </c>
      <c r="I54" s="280">
        <f>E54-G54</f>
        <v>30659792465.24997</v>
      </c>
      <c r="J54" s="281">
        <f>IF(G54=0,0,((I54/G54)*100))</f>
        <v>23.51311026512431</v>
      </c>
      <c r="K54" s="282"/>
      <c r="L54" s="246" t="s">
        <v>200</v>
      </c>
      <c r="M54" s="253"/>
      <c r="N54" s="254"/>
      <c r="O54" s="255">
        <v>42000</v>
      </c>
    </row>
    <row r="55" spans="1:15" s="286" customFormat="1" ht="30.75" customHeight="1">
      <c r="A55" s="386" t="s">
        <v>236</v>
      </c>
      <c r="B55" s="386"/>
      <c r="C55" s="386"/>
      <c r="D55" s="386"/>
      <c r="E55" s="386"/>
      <c r="F55" s="386"/>
      <c r="G55" s="386"/>
      <c r="H55" s="386"/>
      <c r="I55" s="386"/>
      <c r="J55" s="386"/>
      <c r="K55" s="283"/>
      <c r="L55" s="284"/>
      <c r="M55" s="284"/>
      <c r="N55" s="284"/>
      <c r="O55" s="285"/>
    </row>
    <row r="56" spans="1:15" s="192" customFormat="1" ht="12" customHeight="1">
      <c r="A56" s="391"/>
      <c r="B56" s="391"/>
      <c r="C56" s="391"/>
      <c r="D56" s="391"/>
      <c r="E56" s="391"/>
      <c r="F56" s="391"/>
      <c r="G56" s="391"/>
      <c r="H56" s="391"/>
      <c r="I56" s="391"/>
      <c r="J56" s="391"/>
      <c r="K56" s="197" t="s">
        <v>201</v>
      </c>
      <c r="L56" s="198"/>
      <c r="M56" s="198"/>
      <c r="N56" s="199"/>
      <c r="O56" s="287"/>
    </row>
    <row r="57" spans="1:15" s="203" customFormat="1" ht="36" customHeight="1">
      <c r="A57" s="288" t="s">
        <v>237</v>
      </c>
      <c r="B57" s="212"/>
      <c r="C57" s="289"/>
      <c r="D57" s="215"/>
      <c r="E57" s="290"/>
      <c r="F57" s="290"/>
      <c r="G57" s="290"/>
      <c r="H57" s="290"/>
      <c r="I57" s="291"/>
      <c r="J57" s="201"/>
      <c r="K57" s="292"/>
      <c r="L57" s="293"/>
      <c r="M57" s="294"/>
      <c r="N57" s="295"/>
      <c r="O57" s="296"/>
    </row>
    <row r="58" spans="1:15" s="204" customFormat="1" ht="18" customHeight="1">
      <c r="A58" s="297" t="s">
        <v>231</v>
      </c>
      <c r="C58" s="205"/>
      <c r="D58" s="206"/>
      <c r="E58" s="207"/>
      <c r="F58" s="207"/>
      <c r="G58" s="207"/>
      <c r="H58" s="207"/>
      <c r="I58" s="208"/>
      <c r="J58" s="210"/>
      <c r="K58" s="298"/>
      <c r="L58" s="299"/>
      <c r="M58" s="300"/>
      <c r="N58" s="301"/>
      <c r="O58" s="302"/>
    </row>
    <row r="59" spans="1:15" s="214" customFormat="1" ht="18.75" customHeight="1" thickBot="1">
      <c r="A59" s="303" t="s">
        <v>238</v>
      </c>
      <c r="B59" s="212"/>
      <c r="D59" s="215"/>
      <c r="E59" s="216"/>
      <c r="F59" s="216"/>
      <c r="G59" s="216"/>
      <c r="H59" s="216"/>
      <c r="I59" s="217"/>
      <c r="J59" s="304" t="s">
        <v>1</v>
      </c>
      <c r="K59" s="305"/>
      <c r="L59" s="293"/>
      <c r="M59" s="306"/>
      <c r="N59" s="295"/>
      <c r="O59" s="307"/>
    </row>
    <row r="60" spans="1:15" s="230" customFormat="1" ht="28.5" customHeight="1">
      <c r="A60" s="394" t="s">
        <v>239</v>
      </c>
      <c r="B60" s="394"/>
      <c r="C60" s="394"/>
      <c r="D60" s="308"/>
      <c r="E60" s="222" t="s">
        <v>127</v>
      </c>
      <c r="F60" s="223"/>
      <c r="G60" s="222" t="s">
        <v>128</v>
      </c>
      <c r="H60" s="223"/>
      <c r="I60" s="224" t="s">
        <v>129</v>
      </c>
      <c r="J60" s="225"/>
      <c r="K60" s="226"/>
      <c r="L60" s="227"/>
      <c r="M60" s="227"/>
      <c r="N60" s="228"/>
      <c r="O60" s="229"/>
    </row>
    <row r="61" spans="1:15" s="230" customFormat="1" ht="28.5" customHeight="1">
      <c r="A61" s="395"/>
      <c r="B61" s="395"/>
      <c r="C61" s="395"/>
      <c r="D61" s="231"/>
      <c r="E61" s="232" t="s">
        <v>130</v>
      </c>
      <c r="F61" s="233" t="s">
        <v>3</v>
      </c>
      <c r="G61" s="232" t="s">
        <v>130</v>
      </c>
      <c r="H61" s="233" t="s">
        <v>3</v>
      </c>
      <c r="I61" s="232" t="s">
        <v>130</v>
      </c>
      <c r="J61" s="234" t="s">
        <v>3</v>
      </c>
      <c r="K61" s="235"/>
      <c r="L61" s="236" t="s">
        <v>131</v>
      </c>
      <c r="M61" s="236"/>
      <c r="N61" s="237"/>
      <c r="O61" s="309"/>
    </row>
    <row r="62" spans="1:15" s="230" customFormat="1" ht="6.75" customHeight="1">
      <c r="A62" s="239"/>
      <c r="B62" s="240"/>
      <c r="C62" s="240"/>
      <c r="D62" s="241"/>
      <c r="E62" s="242"/>
      <c r="F62" s="243"/>
      <c r="G62" s="242"/>
      <c r="H62" s="243"/>
      <c r="I62" s="242"/>
      <c r="J62" s="244"/>
      <c r="K62" s="245"/>
      <c r="L62" s="246"/>
      <c r="M62" s="246"/>
      <c r="N62" s="247"/>
      <c r="O62" s="248"/>
    </row>
    <row r="63" spans="1:15" s="256" customFormat="1" ht="15" customHeight="1">
      <c r="A63" s="239"/>
      <c r="B63" s="240" t="s">
        <v>202</v>
      </c>
      <c r="C63" s="310"/>
      <c r="D63" s="311"/>
      <c r="E63" s="250">
        <f>E65+E70+E73</f>
        <v>61246498499.84</v>
      </c>
      <c r="F63" s="250">
        <f>IF(E$96&gt;0,(E63/E$96)*100,0)</f>
        <v>38.02848958350055</v>
      </c>
      <c r="G63" s="250">
        <f>G65+G70+G73</f>
        <v>33907177565.84</v>
      </c>
      <c r="H63" s="250">
        <f>IF(G$96&gt;0,(G63/G$96)*100,0)</f>
        <v>26.003542124049574</v>
      </c>
      <c r="I63" s="251">
        <f>E63-G63</f>
        <v>27339320933.999996</v>
      </c>
      <c r="J63" s="252">
        <f>IF(G63=0,0,((I63/G63)*100))</f>
        <v>80.62989283290617</v>
      </c>
      <c r="K63" s="245"/>
      <c r="L63" s="246" t="s">
        <v>203</v>
      </c>
      <c r="M63" s="253"/>
      <c r="N63" s="254"/>
      <c r="O63" s="255">
        <v>43000</v>
      </c>
    </row>
    <row r="64" spans="1:15" s="256" customFormat="1" ht="7.5" customHeight="1">
      <c r="A64" s="239"/>
      <c r="B64" s="257"/>
      <c r="C64" s="258"/>
      <c r="D64" s="312"/>
      <c r="E64" s="250"/>
      <c r="F64" s="250"/>
      <c r="G64" s="250"/>
      <c r="H64" s="250"/>
      <c r="I64" s="251"/>
      <c r="J64" s="252"/>
      <c r="K64" s="245"/>
      <c r="L64" s="260"/>
      <c r="M64" s="261"/>
      <c r="N64" s="262"/>
      <c r="O64" s="255"/>
    </row>
    <row r="65" spans="1:15" s="256" customFormat="1" ht="19.5" customHeight="1">
      <c r="A65" s="257" t="s">
        <v>204</v>
      </c>
      <c r="B65" s="275"/>
      <c r="C65" s="313"/>
      <c r="D65" s="314"/>
      <c r="E65" s="250">
        <f>SUM(E66:E68)</f>
        <v>6657643185</v>
      </c>
      <c r="F65" s="250">
        <f>IF(E$96&gt;0,(E65/E$96)*100,0)</f>
        <v>4.133789207755237</v>
      </c>
      <c r="G65" s="250">
        <f>SUM(G66:G68)</f>
        <v>1777900132</v>
      </c>
      <c r="H65" s="250">
        <f>IF(G$96&gt;0,(G65/G$96)*100,0)</f>
        <v>1.363478304410442</v>
      </c>
      <c r="I65" s="251">
        <f>E65-G65</f>
        <v>4879743053</v>
      </c>
      <c r="J65" s="252">
        <f>IF(G65=0,0,((I65/G65)*100))</f>
        <v>274.4666567694478</v>
      </c>
      <c r="K65" s="260" t="s">
        <v>136</v>
      </c>
      <c r="L65" s="260" t="s">
        <v>205</v>
      </c>
      <c r="M65" s="315"/>
      <c r="N65" s="316"/>
      <c r="O65" s="255">
        <v>43100</v>
      </c>
    </row>
    <row r="66" spans="1:15" s="256" customFormat="1" ht="25.5" customHeight="1">
      <c r="A66" s="239"/>
      <c r="B66" s="184" t="s">
        <v>206</v>
      </c>
      <c r="C66" s="184"/>
      <c r="D66" s="314"/>
      <c r="E66" s="267">
        <v>2807689627</v>
      </c>
      <c r="F66" s="250">
        <f>IF(E$96&gt;0,(E66/E$96)*100,0)</f>
        <v>1.7433191831260524</v>
      </c>
      <c r="G66" s="267">
        <v>280000000</v>
      </c>
      <c r="H66" s="250">
        <f>IF(G$96&gt;0,(G66/G$96)*100,0)</f>
        <v>0.21473305410324572</v>
      </c>
      <c r="I66" s="251">
        <f>E66-G66</f>
        <v>2527689627</v>
      </c>
      <c r="J66" s="252">
        <f>IF(G66=0,0,((I66/G66)*100))</f>
        <v>902.7462953571428</v>
      </c>
      <c r="K66" s="245"/>
      <c r="L66" s="268" t="s">
        <v>139</v>
      </c>
      <c r="M66" s="313" t="s">
        <v>206</v>
      </c>
      <c r="N66" s="316"/>
      <c r="O66" s="255">
        <v>43110</v>
      </c>
    </row>
    <row r="67" spans="1:15" s="256" customFormat="1" ht="25.5" customHeight="1">
      <c r="A67" s="239"/>
      <c r="B67" s="184" t="s">
        <v>207</v>
      </c>
      <c r="C67" s="184"/>
      <c r="D67" s="314"/>
      <c r="E67" s="267">
        <v>3682015479</v>
      </c>
      <c r="F67" s="250">
        <f>IF(E$96&gt;0,(E67/E$96)*100,0)</f>
        <v>2.2861957943572087</v>
      </c>
      <c r="G67" s="267">
        <v>1277900318</v>
      </c>
      <c r="H67" s="250">
        <f>IF(G$96&gt;0,(G67/G$96)*100,0)</f>
        <v>0.9800265647273176</v>
      </c>
      <c r="I67" s="251">
        <f>E67-G67</f>
        <v>2404115161</v>
      </c>
      <c r="J67" s="252">
        <f>IF(G67=0,0,((I67/G67)*100))</f>
        <v>188.13010116177153</v>
      </c>
      <c r="K67" s="245"/>
      <c r="L67" s="268" t="s">
        <v>141</v>
      </c>
      <c r="M67" s="315" t="s">
        <v>207</v>
      </c>
      <c r="N67" s="316"/>
      <c r="O67" s="255">
        <v>43120</v>
      </c>
    </row>
    <row r="68" spans="1:15" s="256" customFormat="1" ht="25.5" customHeight="1">
      <c r="A68" s="239"/>
      <c r="B68" s="184" t="s">
        <v>208</v>
      </c>
      <c r="C68" s="184"/>
      <c r="D68" s="314"/>
      <c r="E68" s="267">
        <v>167938079</v>
      </c>
      <c r="F68" s="250">
        <f>IF(E$96&gt;0,(E68/E$96)*100,0)</f>
        <v>0.10427423027197671</v>
      </c>
      <c r="G68" s="267">
        <v>219999814</v>
      </c>
      <c r="H68" s="250">
        <f>IF(G$96&gt;0,(G68/G$96)*100,0)</f>
        <v>0.16871868557987857</v>
      </c>
      <c r="I68" s="251">
        <f>E68-G68</f>
        <v>-52061735</v>
      </c>
      <c r="J68" s="252">
        <f>IF(G68=0,0,((I68/G68)*100))</f>
        <v>-23.6644450072126</v>
      </c>
      <c r="K68" s="245"/>
      <c r="L68" s="268" t="s">
        <v>143</v>
      </c>
      <c r="M68" s="261" t="s">
        <v>208</v>
      </c>
      <c r="N68" s="316"/>
      <c r="O68" s="255">
        <v>43130</v>
      </c>
    </row>
    <row r="69" spans="1:15" s="256" customFormat="1" ht="12" customHeight="1">
      <c r="A69" s="239"/>
      <c r="B69" s="257"/>
      <c r="C69" s="258"/>
      <c r="D69" s="312"/>
      <c r="E69" s="250"/>
      <c r="F69" s="250"/>
      <c r="G69" s="250"/>
      <c r="H69" s="250"/>
      <c r="I69" s="251"/>
      <c r="J69" s="252"/>
      <c r="K69" s="245"/>
      <c r="L69" s="260"/>
      <c r="M69" s="261"/>
      <c r="N69" s="262"/>
      <c r="O69" s="255"/>
    </row>
    <row r="70" spans="1:15" s="256" customFormat="1" ht="19.5" customHeight="1">
      <c r="A70" s="257" t="s">
        <v>209</v>
      </c>
      <c r="B70" s="275"/>
      <c r="C70" s="313"/>
      <c r="D70" s="314"/>
      <c r="E70" s="250">
        <f>SUM(E71)</f>
        <v>48132744576</v>
      </c>
      <c r="F70" s="250">
        <f>IF(E$96&gt;0,(E70/E$96)*100,0)</f>
        <v>29.88604443629525</v>
      </c>
      <c r="G70" s="250">
        <f>SUM(G71)</f>
        <v>25827423256</v>
      </c>
      <c r="H70" s="250">
        <f>IF(G$96&gt;0,(G70/G$96)*100,0)</f>
        <v>19.807148126350267</v>
      </c>
      <c r="I70" s="251">
        <f>E70-G70</f>
        <v>22305321320</v>
      </c>
      <c r="J70" s="252">
        <f>IF(G70=0,0,((I70/G70)*100))</f>
        <v>86.36293717306167</v>
      </c>
      <c r="K70" s="260" t="s">
        <v>153</v>
      </c>
      <c r="L70" s="260" t="s">
        <v>210</v>
      </c>
      <c r="M70" s="315"/>
      <c r="N70" s="316"/>
      <c r="O70" s="255">
        <v>43200</v>
      </c>
    </row>
    <row r="71" spans="1:15" s="256" customFormat="1" ht="25.5" customHeight="1">
      <c r="A71" s="239"/>
      <c r="B71" s="184" t="s">
        <v>211</v>
      </c>
      <c r="C71" s="184"/>
      <c r="D71" s="314"/>
      <c r="E71" s="267">
        <v>48132744576</v>
      </c>
      <c r="F71" s="250">
        <f>IF(E$96&gt;0,(E71/E$96)*100,0)</f>
        <v>29.88604443629525</v>
      </c>
      <c r="G71" s="267">
        <v>25827423256</v>
      </c>
      <c r="H71" s="250">
        <f>IF(G$96&gt;0,(G71/G$96)*100,0)</f>
        <v>19.807148126350267</v>
      </c>
      <c r="I71" s="251">
        <f>E71-G71</f>
        <v>22305321320</v>
      </c>
      <c r="J71" s="252">
        <f>IF(G71=0,0,((I71/G71)*100))</f>
        <v>86.36293717306167</v>
      </c>
      <c r="K71" s="245"/>
      <c r="L71" s="268" t="s">
        <v>139</v>
      </c>
      <c r="M71" s="315" t="s">
        <v>211</v>
      </c>
      <c r="N71" s="316"/>
      <c r="O71" s="255">
        <v>43210</v>
      </c>
    </row>
    <row r="72" spans="1:15" s="256" customFormat="1" ht="12" customHeight="1">
      <c r="A72" s="239"/>
      <c r="B72" s="257"/>
      <c r="C72" s="258"/>
      <c r="D72" s="312"/>
      <c r="E72" s="250"/>
      <c r="F72" s="250"/>
      <c r="G72" s="250"/>
      <c r="H72" s="250"/>
      <c r="I72" s="251"/>
      <c r="J72" s="252"/>
      <c r="K72" s="245"/>
      <c r="L72" s="260"/>
      <c r="M72" s="261"/>
      <c r="N72" s="262"/>
      <c r="O72" s="255"/>
    </row>
    <row r="73" spans="1:15" s="256" customFormat="1" ht="19.5" customHeight="1">
      <c r="A73" s="257" t="s">
        <v>212</v>
      </c>
      <c r="B73" s="275"/>
      <c r="C73" s="313"/>
      <c r="D73" s="314"/>
      <c r="E73" s="250">
        <f>SUM(E74)</f>
        <v>6456110738.84</v>
      </c>
      <c r="F73" s="250">
        <f>IF(E$96&gt;0,(E73/E$96)*100,0)</f>
        <v>4.008655939450064</v>
      </c>
      <c r="G73" s="250">
        <f>SUM(G74)</f>
        <v>6301854177.84</v>
      </c>
      <c r="H73" s="250">
        <f>IF(G$96&gt;0,(G73/G$96)*100,0)</f>
        <v>4.832915693288864</v>
      </c>
      <c r="I73" s="251">
        <f>E73-G73</f>
        <v>154256561</v>
      </c>
      <c r="J73" s="252">
        <f>IF(G73=0,0,((I73/G73)*100))</f>
        <v>2.447796420653967</v>
      </c>
      <c r="K73" s="260" t="s">
        <v>162</v>
      </c>
      <c r="L73" s="260" t="s">
        <v>213</v>
      </c>
      <c r="M73" s="315"/>
      <c r="N73" s="316"/>
      <c r="O73" s="255">
        <v>43300</v>
      </c>
    </row>
    <row r="74" spans="1:15" s="256" customFormat="1" ht="25.5" customHeight="1">
      <c r="A74" s="239"/>
      <c r="B74" s="184" t="s">
        <v>214</v>
      </c>
      <c r="C74" s="184"/>
      <c r="D74" s="314"/>
      <c r="E74" s="267">
        <v>6456110738.84</v>
      </c>
      <c r="F74" s="250">
        <f>IF(E$96&gt;0,(E74/E$96)*100,0)</f>
        <v>4.008655939450064</v>
      </c>
      <c r="G74" s="267">
        <v>6301854177.84</v>
      </c>
      <c r="H74" s="250">
        <f>IF(G$96&gt;0,(G74/G$96)*100,0)</f>
        <v>4.832915693288864</v>
      </c>
      <c r="I74" s="251">
        <f>E74-G74</f>
        <v>154256561</v>
      </c>
      <c r="J74" s="252">
        <f>IF(G74=0,0,((I74/G74)*100))</f>
        <v>2.447796420653967</v>
      </c>
      <c r="K74" s="245"/>
      <c r="L74" s="268" t="s">
        <v>139</v>
      </c>
      <c r="M74" s="315" t="s">
        <v>214</v>
      </c>
      <c r="N74" s="316"/>
      <c r="O74" s="255">
        <v>43310</v>
      </c>
    </row>
    <row r="75" spans="1:15" s="256" customFormat="1" ht="12" customHeight="1">
      <c r="A75" s="239"/>
      <c r="B75" s="257"/>
      <c r="C75" s="258"/>
      <c r="D75" s="312"/>
      <c r="E75" s="250"/>
      <c r="F75" s="250"/>
      <c r="G75" s="250"/>
      <c r="H75" s="250"/>
      <c r="I75" s="251"/>
      <c r="J75" s="252"/>
      <c r="K75" s="245"/>
      <c r="L75" s="260"/>
      <c r="M75" s="261"/>
      <c r="N75" s="262"/>
      <c r="O75" s="255"/>
    </row>
    <row r="76" spans="1:15" s="256" customFormat="1" ht="19.5" customHeight="1">
      <c r="A76" s="239"/>
      <c r="B76" s="240" t="s">
        <v>215</v>
      </c>
      <c r="C76" s="317"/>
      <c r="D76" s="318"/>
      <c r="E76" s="250">
        <f>SUM(E78,E81,E85,E89)</f>
        <v>99807751013.17001</v>
      </c>
      <c r="F76" s="250">
        <f>IF(E$96&gt;0,(E76/E$96)*100,0)</f>
        <v>61.971510416499456</v>
      </c>
      <c r="G76" s="250">
        <f>SUM(G78,G81,G85,G89)</f>
        <v>96487279481.92</v>
      </c>
      <c r="H76" s="250">
        <f>IF(G$96&gt;0,(G76/G$96)*100,0)</f>
        <v>73.99645787595043</v>
      </c>
      <c r="I76" s="251">
        <f>E76-G76</f>
        <v>3320471531.2500153</v>
      </c>
      <c r="J76" s="252">
        <f>IF(G76=0,0,((I76/G76)*100))</f>
        <v>3.4413567768507893</v>
      </c>
      <c r="K76" s="245"/>
      <c r="L76" s="246" t="s">
        <v>216</v>
      </c>
      <c r="M76" s="319"/>
      <c r="N76" s="320"/>
      <c r="O76" s="255">
        <v>44000</v>
      </c>
    </row>
    <row r="77" spans="1:15" s="256" customFormat="1" ht="7.5" customHeight="1">
      <c r="A77" s="239"/>
      <c r="B77" s="257"/>
      <c r="C77" s="258"/>
      <c r="D77" s="312"/>
      <c r="E77" s="250"/>
      <c r="F77" s="250"/>
      <c r="G77" s="250"/>
      <c r="H77" s="250"/>
      <c r="I77" s="251"/>
      <c r="J77" s="252"/>
      <c r="K77" s="245"/>
      <c r="L77" s="260"/>
      <c r="M77" s="261"/>
      <c r="N77" s="262"/>
      <c r="O77" s="255"/>
    </row>
    <row r="78" spans="1:15" s="256" customFormat="1" ht="19.5" customHeight="1">
      <c r="A78" s="257" t="s">
        <v>217</v>
      </c>
      <c r="B78" s="275"/>
      <c r="C78" s="258"/>
      <c r="D78" s="318"/>
      <c r="E78" s="250">
        <f>SUM(E79)</f>
        <v>30312280077.03</v>
      </c>
      <c r="F78" s="250">
        <f>IF(E$96&gt;0,(E78/E$96)*100,0)</f>
        <v>18.821161297318866</v>
      </c>
      <c r="G78" s="250">
        <f>SUM(G79)</f>
        <v>30156565077.03</v>
      </c>
      <c r="H78" s="250">
        <f>IF(G$96&gt;0,(G78/G$96)*100,0)</f>
        <v>23.127183286621193</v>
      </c>
      <c r="I78" s="251">
        <f>E78-G78</f>
        <v>155715000</v>
      </c>
      <c r="J78" s="252">
        <f>IF(G78=0,0,((I78/G78)*100))</f>
        <v>0.5163552268046828</v>
      </c>
      <c r="K78" s="260" t="s">
        <v>136</v>
      </c>
      <c r="L78" s="260" t="s">
        <v>218</v>
      </c>
      <c r="M78" s="261"/>
      <c r="N78" s="320"/>
      <c r="O78" s="255">
        <v>44100</v>
      </c>
    </row>
    <row r="79" spans="1:15" s="256" customFormat="1" ht="25.5" customHeight="1">
      <c r="A79" s="239"/>
      <c r="B79" s="184" t="s">
        <v>219</v>
      </c>
      <c r="C79" s="184"/>
      <c r="D79" s="318"/>
      <c r="E79" s="267">
        <v>30312280077.03</v>
      </c>
      <c r="F79" s="250">
        <f>IF(E$96&gt;0,(E79/E$96)*100,0)</f>
        <v>18.821161297318866</v>
      </c>
      <c r="G79" s="267">
        <v>30156565077.03</v>
      </c>
      <c r="H79" s="250">
        <f>IF(G$96&gt;0,(G79/G$96)*100,0)</f>
        <v>23.127183286621193</v>
      </c>
      <c r="I79" s="251">
        <f>E79-G79</f>
        <v>155715000</v>
      </c>
      <c r="J79" s="252">
        <f>IF(G79=0,0,((I79/G79)*100))</f>
        <v>0.5163552268046828</v>
      </c>
      <c r="K79" s="245"/>
      <c r="L79" s="268" t="s">
        <v>139</v>
      </c>
      <c r="M79" s="261" t="s">
        <v>219</v>
      </c>
      <c r="N79" s="320"/>
      <c r="O79" s="255">
        <v>44110</v>
      </c>
    </row>
    <row r="80" spans="1:15" s="256" customFormat="1" ht="12" customHeight="1">
      <c r="A80" s="239"/>
      <c r="B80" s="257"/>
      <c r="C80" s="258"/>
      <c r="D80" s="312"/>
      <c r="E80" s="250"/>
      <c r="F80" s="250"/>
      <c r="G80" s="250"/>
      <c r="H80" s="250"/>
      <c r="I80" s="251"/>
      <c r="J80" s="252"/>
      <c r="K80" s="245"/>
      <c r="L80" s="260"/>
      <c r="M80" s="261"/>
      <c r="N80" s="262"/>
      <c r="O80" s="255"/>
    </row>
    <row r="81" spans="1:15" s="256" customFormat="1" ht="19.5" customHeight="1">
      <c r="A81" s="257" t="s">
        <v>220</v>
      </c>
      <c r="B81" s="275"/>
      <c r="C81" s="313"/>
      <c r="D81" s="314"/>
      <c r="E81" s="250">
        <f>SUM(E82:E83)</f>
        <v>69533657697.79001</v>
      </c>
      <c r="F81" s="250">
        <f>IF(E$96&gt;0,(E81/E$96)*100,0)</f>
        <v>43.17405961534288</v>
      </c>
      <c r="G81" s="250">
        <f>SUM(G82:G83)</f>
        <v>66287315441.47</v>
      </c>
      <c r="H81" s="250">
        <f>IF(G$96&gt;0,(G81/G$96)*100,0)</f>
        <v>50.835991760900335</v>
      </c>
      <c r="I81" s="251">
        <f>E81-G81</f>
        <v>3246342256.3200073</v>
      </c>
      <c r="J81" s="252">
        <f>IF(G81=0,0,((I81/G81)*100))</f>
        <v>4.897380795555741</v>
      </c>
      <c r="K81" s="260" t="s">
        <v>153</v>
      </c>
      <c r="L81" s="260" t="s">
        <v>221</v>
      </c>
      <c r="M81" s="315"/>
      <c r="N81" s="316"/>
      <c r="O81" s="255">
        <v>44200</v>
      </c>
    </row>
    <row r="82" spans="1:15" s="256" customFormat="1" ht="25.5" customHeight="1">
      <c r="A82" s="239"/>
      <c r="B82" s="184" t="s">
        <v>222</v>
      </c>
      <c r="C82" s="184"/>
      <c r="D82" s="314"/>
      <c r="E82" s="267">
        <v>58650640697.79</v>
      </c>
      <c r="F82" s="250">
        <f>IF(E$96&gt;0,(E82/E$96)*100,0)</f>
        <v>36.41669864355376</v>
      </c>
      <c r="G82" s="267">
        <v>55498528441.47</v>
      </c>
      <c r="H82" s="250">
        <f>IF(G$96&gt;0,(G82/G$96)*100,0)</f>
        <v>42.56203039454536</v>
      </c>
      <c r="I82" s="251">
        <f>E82-G82</f>
        <v>3152112256.3199997</v>
      </c>
      <c r="J82" s="252">
        <f>IF(G82=0,0,((I82/G82)*100))</f>
        <v>5.679632135912015</v>
      </c>
      <c r="K82" s="245"/>
      <c r="L82" s="268" t="s">
        <v>139</v>
      </c>
      <c r="M82" s="261" t="s">
        <v>222</v>
      </c>
      <c r="N82" s="316"/>
      <c r="O82" s="255">
        <v>44210</v>
      </c>
    </row>
    <row r="83" spans="1:15" s="256" customFormat="1" ht="25.5" customHeight="1">
      <c r="A83" s="239"/>
      <c r="B83" s="184" t="s">
        <v>223</v>
      </c>
      <c r="C83" s="184"/>
      <c r="D83" s="314"/>
      <c r="E83" s="267">
        <v>10883017000</v>
      </c>
      <c r="F83" s="250">
        <f>IF(E$96&gt;0,(E83/E$96)*100,0)</f>
        <v>6.757360971789115</v>
      </c>
      <c r="G83" s="267">
        <v>10788787000</v>
      </c>
      <c r="H83" s="250">
        <f>IF(G$96&gt;0,(G83/G$96)*100,0)</f>
        <v>8.27396136635498</v>
      </c>
      <c r="I83" s="251">
        <f>E83-G83</f>
        <v>94230000</v>
      </c>
      <c r="J83" s="252">
        <f>IF(G83=0,0,((I83/G83)*100))</f>
        <v>0.8734068065297794</v>
      </c>
      <c r="K83" s="245"/>
      <c r="L83" s="268" t="s">
        <v>141</v>
      </c>
      <c r="M83" s="261" t="s">
        <v>223</v>
      </c>
      <c r="N83" s="316"/>
      <c r="O83" s="255">
        <v>44220</v>
      </c>
    </row>
    <row r="84" spans="1:15" s="256" customFormat="1" ht="12" customHeight="1">
      <c r="A84" s="239"/>
      <c r="B84" s="257"/>
      <c r="C84" s="258"/>
      <c r="D84" s="312"/>
      <c r="E84" s="250"/>
      <c r="F84" s="250"/>
      <c r="G84" s="250"/>
      <c r="H84" s="250"/>
      <c r="I84" s="251"/>
      <c r="J84" s="252"/>
      <c r="K84" s="245"/>
      <c r="L84" s="260"/>
      <c r="M84" s="261"/>
      <c r="N84" s="262"/>
      <c r="O84" s="255"/>
    </row>
    <row r="85" spans="1:15" s="256" customFormat="1" ht="19.5" customHeight="1">
      <c r="A85" s="257" t="s">
        <v>224</v>
      </c>
      <c r="B85" s="275"/>
      <c r="C85" s="313"/>
      <c r="D85" s="314"/>
      <c r="E85" s="250">
        <f>E86-E87</f>
        <v>-38186761.65</v>
      </c>
      <c r="F85" s="250">
        <f>IF(E$96&gt;0,(E85/E$96)*100,0)</f>
        <v>-0.023710496162297947</v>
      </c>
      <c r="G85" s="250">
        <f>G86-G87</f>
        <v>43398963.42</v>
      </c>
      <c r="H85" s="250">
        <f>IF(G$96&gt;0,(G85/G$96)*100,0)</f>
        <v>0.03328282842889873</v>
      </c>
      <c r="I85" s="251">
        <f>E85-G85</f>
        <v>-81585725.07</v>
      </c>
      <c r="J85" s="252">
        <f>IF(G85=0,0,((I85/G85)*100))</f>
        <v>-187.99003165223522</v>
      </c>
      <c r="K85" s="260" t="s">
        <v>162</v>
      </c>
      <c r="L85" s="260" t="s">
        <v>240</v>
      </c>
      <c r="M85" s="315"/>
      <c r="N85" s="316"/>
      <c r="O85" s="255">
        <v>44300</v>
      </c>
    </row>
    <row r="86" spans="1:15" s="256" customFormat="1" ht="25.5" customHeight="1">
      <c r="A86" s="257"/>
      <c r="B86" s="184" t="s">
        <v>225</v>
      </c>
      <c r="C86" s="184"/>
      <c r="D86" s="314"/>
      <c r="E86" s="267">
        <v>0</v>
      </c>
      <c r="F86" s="250">
        <f>IF(E$96&gt;0,(E86/E$96)*100,0)</f>
        <v>0</v>
      </c>
      <c r="G86" s="267">
        <v>43398963.42</v>
      </c>
      <c r="H86" s="250">
        <f>IF(G$96&gt;0,(G86/G$96)*100,0)</f>
        <v>0.03328282842889873</v>
      </c>
      <c r="I86" s="251">
        <f>E86-G86</f>
        <v>-43398963.42</v>
      </c>
      <c r="J86" s="252">
        <f>IF(G86=0,0,((I86/G86)*100))</f>
        <v>-100</v>
      </c>
      <c r="K86" s="260"/>
      <c r="L86" s="268" t="s">
        <v>139</v>
      </c>
      <c r="M86" s="261" t="s">
        <v>225</v>
      </c>
      <c r="N86" s="316"/>
      <c r="O86" s="255">
        <v>44310</v>
      </c>
    </row>
    <row r="87" spans="1:15" s="256" customFormat="1" ht="25.5" customHeight="1">
      <c r="A87" s="257"/>
      <c r="B87" s="184" t="s">
        <v>226</v>
      </c>
      <c r="C87" s="184"/>
      <c r="D87" s="314"/>
      <c r="E87" s="267">
        <v>38186761.65</v>
      </c>
      <c r="F87" s="250">
        <f>IF(E$96&gt;0,(E87/E$96)*100,0)</f>
        <v>0.023710496162297947</v>
      </c>
      <c r="G87" s="267"/>
      <c r="H87" s="250">
        <f>IF(G$96&gt;0,(G87/G$96)*100,0)</f>
        <v>0</v>
      </c>
      <c r="I87" s="251">
        <f>E87-G87</f>
        <v>38186761.65</v>
      </c>
      <c r="J87" s="252">
        <f>IF(G87=0,0,((I87/G87)*100))</f>
        <v>0</v>
      </c>
      <c r="K87" s="260"/>
      <c r="L87" s="268" t="s">
        <v>141</v>
      </c>
      <c r="M87" s="261" t="s">
        <v>226</v>
      </c>
      <c r="N87" s="316"/>
      <c r="O87" s="255">
        <v>44320</v>
      </c>
    </row>
    <row r="88" spans="1:15" s="256" customFormat="1" ht="12" customHeight="1">
      <c r="A88" s="239"/>
      <c r="B88" s="257"/>
      <c r="C88" s="258"/>
      <c r="D88" s="312"/>
      <c r="E88" s="250"/>
      <c r="F88" s="250"/>
      <c r="G88" s="250"/>
      <c r="H88" s="250"/>
      <c r="I88" s="251"/>
      <c r="J88" s="252"/>
      <c r="K88" s="245"/>
      <c r="L88" s="260"/>
      <c r="M88" s="261"/>
      <c r="N88" s="262"/>
      <c r="O88" s="255"/>
    </row>
    <row r="89" spans="1:15" s="256" customFormat="1" ht="13.5" customHeight="1">
      <c r="A89" s="257" t="s">
        <v>227</v>
      </c>
      <c r="B89" s="321"/>
      <c r="C89" s="313"/>
      <c r="D89" s="314"/>
      <c r="E89" s="250">
        <f>SUM(E91:E92)</f>
        <v>0</v>
      </c>
      <c r="F89" s="250">
        <f>IF(E$96&gt;0,(E89/E$96)*100,0)</f>
        <v>0</v>
      </c>
      <c r="G89" s="250">
        <f>SUM(G91:G92)</f>
        <v>0</v>
      </c>
      <c r="H89" s="250">
        <f>IF(G$96&gt;0,(G89/G$96)*100,0)</f>
        <v>0</v>
      </c>
      <c r="I89" s="251">
        <f>E89-G89</f>
        <v>0</v>
      </c>
      <c r="J89" s="252">
        <f>IF(G89=0,0,((I89/G89)*100))</f>
        <v>0</v>
      </c>
      <c r="K89" s="260"/>
      <c r="L89" s="260"/>
      <c r="M89" s="315"/>
      <c r="N89" s="316"/>
      <c r="O89" s="255"/>
    </row>
    <row r="90" spans="1:15" s="256" customFormat="1" ht="7.5" customHeight="1">
      <c r="A90" s="239"/>
      <c r="B90" s="257"/>
      <c r="C90" s="258"/>
      <c r="D90" s="312"/>
      <c r="E90" s="250"/>
      <c r="F90" s="250"/>
      <c r="G90" s="250"/>
      <c r="H90" s="250"/>
      <c r="I90" s="251"/>
      <c r="J90" s="252"/>
      <c r="K90" s="245"/>
      <c r="L90" s="260"/>
      <c r="M90" s="261"/>
      <c r="N90" s="262"/>
      <c r="O90" s="255"/>
    </row>
    <row r="91" spans="1:15" s="256" customFormat="1" ht="25.5" customHeight="1">
      <c r="A91" s="257"/>
      <c r="B91" s="184" t="s">
        <v>228</v>
      </c>
      <c r="C91" s="184"/>
      <c r="D91" s="314"/>
      <c r="E91" s="267">
        <v>0</v>
      </c>
      <c r="F91" s="250">
        <f>IF(E$96&gt;0,(E91/E$96)*100,0)</f>
        <v>0</v>
      </c>
      <c r="G91" s="267">
        <v>0</v>
      </c>
      <c r="H91" s="250">
        <f>IF(G$96&gt;0,(G91/G$96)*100,0)</f>
        <v>0</v>
      </c>
      <c r="I91" s="251">
        <f>E91-G91</f>
        <v>0</v>
      </c>
      <c r="J91" s="252">
        <f>IF(G91=0,0,((I91/G91)*100))</f>
        <v>0</v>
      </c>
      <c r="K91" s="322"/>
      <c r="L91" s="323"/>
      <c r="M91" s="315"/>
      <c r="N91" s="316"/>
      <c r="O91" s="255"/>
    </row>
    <row r="92" spans="1:15" s="256" customFormat="1" ht="25.5" customHeight="1">
      <c r="A92" s="257"/>
      <c r="B92" s="184" t="s">
        <v>229</v>
      </c>
      <c r="C92" s="184"/>
      <c r="D92" s="314"/>
      <c r="E92" s="267">
        <v>0</v>
      </c>
      <c r="F92" s="250">
        <f>IF(E$96&gt;0,(E92/E$96)*100,0)</f>
        <v>0</v>
      </c>
      <c r="G92" s="267">
        <v>0</v>
      </c>
      <c r="H92" s="250">
        <f>IF(G$96&gt;0,(G92/G$96)*100,0)</f>
        <v>0</v>
      </c>
      <c r="I92" s="251">
        <f>E92-G92</f>
        <v>0</v>
      </c>
      <c r="J92" s="252">
        <f>IF(G92=0,0,((I92/G92)*100))</f>
        <v>0</v>
      </c>
      <c r="K92" s="322"/>
      <c r="L92" s="323"/>
      <c r="M92" s="315"/>
      <c r="N92" s="316"/>
      <c r="O92" s="255"/>
    </row>
    <row r="93" spans="1:15" s="256" customFormat="1" ht="21" customHeight="1">
      <c r="A93" s="257"/>
      <c r="B93" s="266"/>
      <c r="C93" s="266"/>
      <c r="D93" s="314"/>
      <c r="E93" s="267"/>
      <c r="F93" s="250"/>
      <c r="G93" s="267"/>
      <c r="H93" s="250"/>
      <c r="I93" s="251"/>
      <c r="J93" s="252"/>
      <c r="K93" s="322"/>
      <c r="L93" s="323"/>
      <c r="M93" s="315"/>
      <c r="N93" s="316"/>
      <c r="O93" s="255"/>
    </row>
    <row r="94" spans="1:15" s="256" customFormat="1" ht="21" customHeight="1">
      <c r="A94" s="257"/>
      <c r="B94" s="258"/>
      <c r="C94" s="270"/>
      <c r="D94" s="314"/>
      <c r="E94" s="267"/>
      <c r="F94" s="250"/>
      <c r="G94" s="267"/>
      <c r="H94" s="250"/>
      <c r="I94" s="251"/>
      <c r="J94" s="252"/>
      <c r="K94" s="322"/>
      <c r="L94" s="323"/>
      <c r="M94" s="315"/>
      <c r="N94" s="316"/>
      <c r="O94" s="255"/>
    </row>
    <row r="95" spans="1:15" s="256" customFormat="1" ht="18.75" customHeight="1">
      <c r="A95" s="257"/>
      <c r="B95" s="258"/>
      <c r="C95" s="270"/>
      <c r="D95" s="314"/>
      <c r="E95" s="267"/>
      <c r="F95" s="250"/>
      <c r="G95" s="267"/>
      <c r="H95" s="250"/>
      <c r="I95" s="251"/>
      <c r="J95" s="252"/>
      <c r="K95" s="322"/>
      <c r="L95" s="323"/>
      <c r="M95" s="315"/>
      <c r="N95" s="316"/>
      <c r="O95" s="255"/>
    </row>
    <row r="96" spans="1:15" s="256" customFormat="1" ht="21" customHeight="1" thickBot="1">
      <c r="A96" s="324"/>
      <c r="B96" s="325" t="s">
        <v>199</v>
      </c>
      <c r="C96" s="326"/>
      <c r="D96" s="327"/>
      <c r="E96" s="279">
        <f>E63+E76</f>
        <v>161054249513.01</v>
      </c>
      <c r="F96" s="279">
        <f>IF(E$96&gt;0,(E96/E$96)*100,0)</f>
        <v>100</v>
      </c>
      <c r="G96" s="279">
        <f>G63+G76</f>
        <v>130394457047.76</v>
      </c>
      <c r="H96" s="279">
        <f>IF(G$96&gt;0,(G96/G$96)*100,0)</f>
        <v>100</v>
      </c>
      <c r="I96" s="280">
        <f>E96-G96</f>
        <v>30659792465.250015</v>
      </c>
      <c r="J96" s="281">
        <f>IF(G96=0,0,((I96/G96)*100))</f>
        <v>23.513110265124347</v>
      </c>
      <c r="K96" s="282"/>
      <c r="L96" s="246" t="s">
        <v>200</v>
      </c>
      <c r="M96" s="253"/>
      <c r="N96" s="254"/>
      <c r="O96" s="255">
        <v>45000</v>
      </c>
    </row>
    <row r="97" spans="1:15" s="334" customFormat="1" ht="16.5">
      <c r="A97" s="328"/>
      <c r="B97" s="329"/>
      <c r="C97" s="330"/>
      <c r="D97" s="330"/>
      <c r="E97" s="331"/>
      <c r="F97" s="331"/>
      <c r="G97" s="332"/>
      <c r="H97" s="331"/>
      <c r="I97" s="333"/>
      <c r="K97" s="335"/>
      <c r="L97" s="336"/>
      <c r="M97" s="337"/>
      <c r="N97" s="337"/>
      <c r="O97" s="338"/>
    </row>
  </sheetData>
  <mergeCells count="48">
    <mergeCell ref="A5:C6"/>
    <mergeCell ref="A60:C61"/>
    <mergeCell ref="B66:C66"/>
    <mergeCell ref="B67:C67"/>
    <mergeCell ref="B30:C30"/>
    <mergeCell ref="B49:C49"/>
    <mergeCell ref="B33:C33"/>
    <mergeCell ref="B34:C34"/>
    <mergeCell ref="B35:C35"/>
    <mergeCell ref="B31:C31"/>
    <mergeCell ref="A56:J56"/>
    <mergeCell ref="B23:C23"/>
    <mergeCell ref="B22:C22"/>
    <mergeCell ref="B24:C24"/>
    <mergeCell ref="A54:C54"/>
    <mergeCell ref="B27:C27"/>
    <mergeCell ref="B28:C28"/>
    <mergeCell ref="B29:C29"/>
    <mergeCell ref="B38:C38"/>
    <mergeCell ref="B39:C39"/>
    <mergeCell ref="B32:C32"/>
    <mergeCell ref="B21:C21"/>
    <mergeCell ref="B14:C14"/>
    <mergeCell ref="B15:C15"/>
    <mergeCell ref="A8:C8"/>
    <mergeCell ref="B11:C11"/>
    <mergeCell ref="B12:C12"/>
    <mergeCell ref="B13:C13"/>
    <mergeCell ref="A2:J2"/>
    <mergeCell ref="A55:J55"/>
    <mergeCell ref="B50:C50"/>
    <mergeCell ref="B51:C51"/>
    <mergeCell ref="B52:C52"/>
    <mergeCell ref="B40:C40"/>
    <mergeCell ref="B43:C43"/>
    <mergeCell ref="B46:C46"/>
    <mergeCell ref="B16:C16"/>
    <mergeCell ref="B20:C20"/>
    <mergeCell ref="B92:C92"/>
    <mergeCell ref="B68:C68"/>
    <mergeCell ref="B71:C71"/>
    <mergeCell ref="B74:C74"/>
    <mergeCell ref="B79:C79"/>
    <mergeCell ref="B82:C82"/>
    <mergeCell ref="B86:C86"/>
    <mergeCell ref="B91:C91"/>
    <mergeCell ref="B83:C83"/>
    <mergeCell ref="B87:C87"/>
  </mergeCells>
  <printOptions/>
  <pageMargins left="0.5905511811023623" right="0.5905511811023623" top="0.31496062992125984" bottom="0.9448818897637796" header="0" footer="0"/>
  <pageSetup horizontalDpi="300" verticalDpi="300" orientation="portrait" paperSize="9" scale="92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mannli</dc:creator>
  <cp:keywords/>
  <dc:description/>
  <cp:lastModifiedBy>mannli</cp:lastModifiedBy>
  <dcterms:created xsi:type="dcterms:W3CDTF">2005-08-26T07:22:10Z</dcterms:created>
  <dcterms:modified xsi:type="dcterms:W3CDTF">2005-09-06T10:18:10Z</dcterms:modified>
  <cp:category/>
  <cp:version/>
  <cp:contentType/>
  <cp:contentStatus/>
</cp:coreProperties>
</file>