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055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  <definedName name="_xlnm.Print_Area" localSheetId="1">'餘絀撥補表'!$A$1:$G$17</definedName>
  </definedNames>
  <calcPr fullCalcOnLoad="1"/>
</workbook>
</file>

<file path=xl/sharedStrings.xml><?xml version="1.0" encoding="utf-8"?>
<sst xmlns="http://schemas.openxmlformats.org/spreadsheetml/2006/main" count="65" uniqueCount="49">
  <si>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</si>
  <si>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</si>
  <si>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</si>
  <si>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</si>
  <si>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</si>
  <si>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</si>
  <si>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</si>
  <si>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</si>
  <si>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業務活動之現金流量</t>
  </si>
  <si>
    <t>　調整非現金項目</t>
  </si>
  <si>
    <t>現金及約當現金之淨增（淨減－）</t>
  </si>
  <si>
    <t>期初現金及約當現金</t>
  </si>
  <si>
    <t>期末現金及約當現金</t>
  </si>
  <si>
    <t>項目</t>
  </si>
  <si>
    <t>　　業務活動之淨現金流入（流出－）</t>
  </si>
  <si>
    <t>　　融資活動之淨現金流入（流出－）</t>
  </si>
  <si>
    <t>比較增減(-)</t>
  </si>
  <si>
    <r>
      <t>比較增減</t>
    </r>
    <r>
      <rPr>
        <b/>
        <sz val="11"/>
        <rFont val="細明體"/>
        <family val="3"/>
      </rPr>
      <t></t>
    </r>
  </si>
  <si>
    <t>　利息收入</t>
  </si>
  <si>
    <t>　投資利益</t>
  </si>
  <si>
    <t>　管理費用</t>
  </si>
  <si>
    <t>　滯納金收入</t>
  </si>
  <si>
    <t>未分配賸餘</t>
  </si>
  <si>
    <t>投資活動之現金流量</t>
  </si>
  <si>
    <t>　　投資活動之淨現金流入（流出－）</t>
  </si>
  <si>
    <t>勞 工 退 休 基 金 現 金 流 量 表（新制）</t>
  </si>
  <si>
    <t>勞 工 退 休 基 金 餘 絀 撥 補 表（新制）</t>
  </si>
  <si>
    <r>
      <t>勞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工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餘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（新制）</t>
    </r>
  </si>
  <si>
    <t>作業收入</t>
  </si>
  <si>
    <t>作業支出</t>
  </si>
  <si>
    <t>作業賸餘（短絀－）</t>
  </si>
  <si>
    <t>作業外收入</t>
  </si>
  <si>
    <t>作業外支出</t>
  </si>
  <si>
    <t>作業外賸餘（短絀－）</t>
  </si>
  <si>
    <t>融資活動之現金流量</t>
  </si>
  <si>
    <t>　增加長期投資</t>
  </si>
  <si>
    <t>　手續費費用</t>
  </si>
  <si>
    <t>　呆帳提存－滯納金</t>
  </si>
  <si>
    <t>　提繳勞工退休基金</t>
  </si>
  <si>
    <t>　給付勞工退休金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</si>
  <si>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99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</si>
  <si>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本期賸餘</t>
  </si>
  <si>
    <t>　累積賸餘</t>
  </si>
  <si>
    <t>　賸餘撥充基金數</t>
  </si>
  <si>
    <t>　本期賸餘（短絀－）</t>
  </si>
  <si>
    <t>　流動金融資產淨增</t>
  </si>
  <si>
    <t>本期賸餘（短絀－）</t>
  </si>
  <si>
    <r>
      <t xml:space="preserve">                      中 華 民 國 </t>
    </r>
    <r>
      <rPr>
        <b/>
        <sz val="14"/>
        <rFont val="Times New Roman"/>
        <family val="1"/>
      </rPr>
      <t xml:space="preserve">99 </t>
    </r>
    <r>
      <rPr>
        <b/>
        <sz val="14"/>
        <rFont val="華康粗明體"/>
        <family val="3"/>
      </rPr>
      <t>年 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</si>
  <si>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99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</si>
</sst>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m&quot;月&quot;d&quot;日&quot;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4"/>
      <name val="Times New Roman"/>
      <family val="1"/>
    </font>
    <font>
      <b/>
      <sz val="16"/>
      <name val="華康粗明體"/>
      <family val="3"/>
    </font>
    <font>
      <b/>
      <sz val="12"/>
      <name val="華康中黑體"/>
      <family val="3"/>
    </font>
    <font>
      <sz val="20"/>
      <name val="華康中黑體"/>
      <family val="3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77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80" fontId="10" fillId="0" borderId="4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10" fillId="0" borderId="4" xfId="0" applyNumberFormat="1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177" fontId="10" fillId="0" borderId="6" xfId="0" applyNumberFormat="1" applyFont="1" applyBorder="1" applyAlignment="1">
      <alignment vertical="center"/>
    </xf>
    <xf numFmtId="176" fontId="10" fillId="0" borderId="6" xfId="0" applyNumberFormat="1" applyFont="1" applyBorder="1" applyAlignment="1">
      <alignment vertical="center"/>
    </xf>
    <xf numFmtId="180" fontId="10" fillId="0" borderId="6" xfId="0" applyNumberFormat="1" applyFont="1" applyBorder="1" applyAlignment="1">
      <alignment vertical="center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78" fontId="10" fillId="0" borderId="4" xfId="0" applyNumberFormat="1" applyFont="1" applyBorder="1" applyAlignment="1">
      <alignment vertical="center"/>
    </xf>
    <xf numFmtId="179" fontId="10" fillId="0" borderId="4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10" fillId="0" borderId="6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179" fontId="3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9" fontId="10" fillId="0" borderId="0" xfId="0" applyNumberFormat="1" applyFont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0" fontId="10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0" fillId="0" borderId="8" xfId="0" applyNumberFormat="1" applyFont="1" applyBorder="1" applyAlignment="1">
      <alignment vertical="center"/>
    </xf>
    <xf numFmtId="0" fontId="0" fillId="0" borderId="5" xfId="0" applyBorder="1" applyAlignment="1">
      <alignment/>
    </xf>
    <xf numFmtId="177" fontId="10" fillId="0" borderId="3" xfId="0" applyNumberFormat="1" applyFont="1" applyBorder="1" applyAlignment="1">
      <alignment vertical="center"/>
    </xf>
    <xf numFmtId="180" fontId="10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10" fillId="0" borderId="9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20" fillId="0" borderId="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180" fontId="10" fillId="0" borderId="7" xfId="0" applyNumberFormat="1" applyFont="1" applyBorder="1" applyAlignment="1">
      <alignment vertical="center" shrinkToFit="1"/>
    </xf>
    <xf numFmtId="180" fontId="3" fillId="0" borderId="7" xfId="0" applyNumberFormat="1" applyFont="1" applyBorder="1" applyAlignment="1">
      <alignment vertical="center" shrinkToFit="1"/>
    </xf>
    <xf numFmtId="0" fontId="21" fillId="0" borderId="0" xfId="0" applyFont="1" applyAlignment="1">
      <alignment horizont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6" fillId="0" borderId="9" xfId="0" applyFont="1" applyBorder="1" applyAlignment="1">
      <alignment horizontal="center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1"/>
  <sheetViews>
    <sheetView workbookViewId="0" topLeftCell="A1">
      <selection activeCell="C2" sqref="C2"/>
    </sheetView>
  </sheetViews>
  <sheetFormatPr defaultColWidth="9.00390625" defaultRowHeight="16.5"/>
  <cols>
    <col min="1" max="1" width="22.50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625" style="0" customWidth="1"/>
    <col min="7" max="7" width="9.625" style="0" customWidth="1"/>
  </cols>
  <sheetData>
    <row r="1" spans="1:7" ht="27.75" customHeight="1">
      <c r="A1" s="64" t="s">
        <v>27</v>
      </c>
      <c r="B1" s="64"/>
      <c r="C1" s="64"/>
      <c r="D1" s="64"/>
      <c r="E1" s="64"/>
      <c r="F1" s="64"/>
      <c r="G1" s="64"/>
    </row>
    <row r="2" spans="3:7" ht="23.25" customHeight="1" thickBot="1">
      <c r="C2" s="57" t="s">
        <v>40</v>
      </c>
      <c r="E2" s="58"/>
      <c r="G2" s="1" t="s">
        <v>0</v>
      </c>
    </row>
    <row r="3" spans="1:7" ht="34.5" customHeight="1">
      <c r="A3" s="65" t="s">
        <v>1</v>
      </c>
      <c r="B3" s="69" t="s">
        <v>2</v>
      </c>
      <c r="C3" s="69"/>
      <c r="D3" s="69" t="s">
        <v>3</v>
      </c>
      <c r="E3" s="69"/>
      <c r="F3" s="67" t="s">
        <v>17</v>
      </c>
      <c r="G3" s="68"/>
    </row>
    <row r="4" spans="1:7" ht="19.5" customHeight="1">
      <c r="A4" s="66"/>
      <c r="B4" s="2" t="s">
        <v>4</v>
      </c>
      <c r="C4" s="3" t="s">
        <v>5</v>
      </c>
      <c r="D4" s="2" t="s">
        <v>4</v>
      </c>
      <c r="E4" s="3" t="s">
        <v>5</v>
      </c>
      <c r="F4" s="2" t="s">
        <v>4</v>
      </c>
      <c r="G4" s="46" t="s">
        <v>5</v>
      </c>
    </row>
    <row r="5" spans="1:7" ht="18.75" customHeight="1">
      <c r="A5" s="5" t="s">
        <v>28</v>
      </c>
      <c r="B5" s="51">
        <f>IF(SUM(B6:B7)=0,0,SUM(B6:B7))</f>
        <v>23828600</v>
      </c>
      <c r="C5" s="7">
        <f aca="true" t="shared" si="0" ref="C5:C17">IF(OR($B$5=0,B5=0),0,IF(ROUND((B5/$B$5*10000),0)=0,0,ROUND((B5/$B$5)*100,2)))</f>
        <v>100</v>
      </c>
      <c r="D5" s="51">
        <f>IF(SUM(D6:D7)=0,0,SUM(D6:D7))</f>
        <v>16707256</v>
      </c>
      <c r="E5" s="7">
        <f aca="true" t="shared" si="1" ref="E5:E17">IF(OR($D$5=0,D5=0),0,IF(ROUND((D5/$D$5*10000),0)=0,0,ROUND((D5/$D$5)*100,2)))</f>
        <v>100</v>
      </c>
      <c r="F5" s="26">
        <f>B5-D5</f>
        <v>7121344</v>
      </c>
      <c r="G5" s="52">
        <f>IF(OR(D5=0,F5=0),0,IF(ROUND((F5/D5*10000),0)=0,0,ABS(ROUND((F5/D5)*100,2))))</f>
        <v>42.62</v>
      </c>
    </row>
    <row r="6" spans="1:7" ht="18.75" customHeight="1">
      <c r="A6" s="9" t="s">
        <v>18</v>
      </c>
      <c r="B6" s="10">
        <v>3945707</v>
      </c>
      <c r="C6" s="11">
        <f>IF(OR($B$5=0,B6=0),0,IF(ROUND((B6/$B$5*10000),0)=0,0,ROUND((B6/$B$5)*100,2)))</f>
        <v>16.56</v>
      </c>
      <c r="D6" s="10">
        <v>6842124</v>
      </c>
      <c r="E6" s="11">
        <f t="shared" si="1"/>
        <v>40.95</v>
      </c>
      <c r="F6" s="55">
        <f aca="true" t="shared" si="2" ref="F6:F17">B6-D6</f>
        <v>-2896417</v>
      </c>
      <c r="G6" s="48">
        <f aca="true" t="shared" si="3" ref="G6:G17">IF(OR(D6=0,F6=0),0,IF(ROUND((F6/D6*10000),0)=0,0,ABS(ROUND((F6/D6)*100,2))))</f>
        <v>42.33</v>
      </c>
    </row>
    <row r="7" spans="1:7" ht="18.75" customHeight="1">
      <c r="A7" s="9" t="s">
        <v>19</v>
      </c>
      <c r="B7" s="53">
        <v>19882893</v>
      </c>
      <c r="C7" s="11">
        <f t="shared" si="0"/>
        <v>83.44</v>
      </c>
      <c r="D7" s="10">
        <v>9865132</v>
      </c>
      <c r="E7" s="11">
        <f t="shared" si="1"/>
        <v>59.05</v>
      </c>
      <c r="F7" s="55">
        <f>B7-D7</f>
        <v>10017761</v>
      </c>
      <c r="G7" s="48">
        <f>IF(OR(D7=0,F7=0),0,IF(ROUND((F7/D7*10000),0)=0,0,ABS(ROUND((F7/D7)*100,2))))</f>
        <v>101.55</v>
      </c>
    </row>
    <row r="8" spans="1:7" ht="18.75" customHeight="1">
      <c r="A8" s="5" t="s">
        <v>29</v>
      </c>
      <c r="B8" s="51">
        <f>IF(SUM(B9:B10)=0,0,SUM(B9:B10))</f>
        <v>43662</v>
      </c>
      <c r="C8" s="7">
        <f t="shared" si="0"/>
        <v>0.18</v>
      </c>
      <c r="D8" s="51">
        <f>IF(SUM(D9:D10)=0,0,SUM(D9:D10))</f>
        <v>3745</v>
      </c>
      <c r="E8" s="7">
        <f t="shared" si="1"/>
        <v>0.02</v>
      </c>
      <c r="F8" s="26">
        <f t="shared" si="2"/>
        <v>39917</v>
      </c>
      <c r="G8" s="47">
        <f t="shared" si="3"/>
        <v>1065.87</v>
      </c>
    </row>
    <row r="9" spans="1:7" ht="18.75" customHeight="1">
      <c r="A9" s="9" t="s">
        <v>36</v>
      </c>
      <c r="B9" s="53">
        <v>43662</v>
      </c>
      <c r="C9" s="11">
        <f t="shared" si="0"/>
        <v>0.18</v>
      </c>
      <c r="D9" s="10">
        <v>3745</v>
      </c>
      <c r="E9" s="11">
        <f t="shared" si="1"/>
        <v>0.02</v>
      </c>
      <c r="F9" s="55">
        <f t="shared" si="2"/>
        <v>39917</v>
      </c>
      <c r="G9" s="48">
        <f t="shared" si="3"/>
        <v>1065.87</v>
      </c>
    </row>
    <row r="10" spans="1:7" ht="18.75" customHeight="1">
      <c r="A10" s="9" t="s">
        <v>20</v>
      </c>
      <c r="B10" s="53">
        <v>0</v>
      </c>
      <c r="C10" s="11">
        <f t="shared" si="0"/>
        <v>0</v>
      </c>
      <c r="D10" s="53">
        <v>0</v>
      </c>
      <c r="E10" s="11">
        <f t="shared" si="1"/>
        <v>0</v>
      </c>
      <c r="F10" s="55">
        <f>B10-D10</f>
        <v>0</v>
      </c>
      <c r="G10" s="48">
        <f>IF(OR(D10=0,F10=0),0,IF(ROUND((F10/D10*10000),0)=0,0,ABS(ROUND((F10/D10)*100,2))))</f>
        <v>0</v>
      </c>
    </row>
    <row r="11" spans="1:7" ht="18.75" customHeight="1">
      <c r="A11" s="5" t="s">
        <v>30</v>
      </c>
      <c r="B11" s="51">
        <f>IF((B5-B8)=0,0,B5-B8)</f>
        <v>23784938</v>
      </c>
      <c r="C11" s="7">
        <f t="shared" si="0"/>
        <v>99.82</v>
      </c>
      <c r="D11" s="51">
        <f>IF((D5-D8)=0,0,D5-D8)</f>
        <v>16703511</v>
      </c>
      <c r="E11" s="7">
        <f t="shared" si="1"/>
        <v>99.98</v>
      </c>
      <c r="F11" s="26">
        <f t="shared" si="2"/>
        <v>7081427</v>
      </c>
      <c r="G11" s="47">
        <f t="shared" si="3"/>
        <v>42.39</v>
      </c>
    </row>
    <row r="12" spans="1:7" ht="18.75" customHeight="1">
      <c r="A12" s="5" t="s">
        <v>31</v>
      </c>
      <c r="B12" s="51">
        <f>IF(SUM(B13:B13)=0,0,SUM(B13:B13))</f>
        <v>629424</v>
      </c>
      <c r="C12" s="7">
        <f t="shared" si="0"/>
        <v>2.64</v>
      </c>
      <c r="D12" s="51">
        <f>IF(SUM(D13:D13)=0,0,SUM(D13:D13))</f>
        <v>678159</v>
      </c>
      <c r="E12" s="7">
        <f t="shared" si="1"/>
        <v>4.06</v>
      </c>
      <c r="F12" s="26">
        <f t="shared" si="2"/>
        <v>-48735</v>
      </c>
      <c r="G12" s="47">
        <f t="shared" si="3"/>
        <v>7.19</v>
      </c>
    </row>
    <row r="13" spans="1:7" ht="18.75" customHeight="1">
      <c r="A13" s="9" t="s">
        <v>21</v>
      </c>
      <c r="B13" s="10">
        <v>629424</v>
      </c>
      <c r="C13" s="11">
        <f t="shared" si="0"/>
        <v>2.64</v>
      </c>
      <c r="D13" s="10">
        <v>678159</v>
      </c>
      <c r="E13" s="11">
        <f t="shared" si="1"/>
        <v>4.06</v>
      </c>
      <c r="F13" s="55">
        <f t="shared" si="2"/>
        <v>-48735</v>
      </c>
      <c r="G13" s="48">
        <f t="shared" si="3"/>
        <v>7.19</v>
      </c>
    </row>
    <row r="14" spans="1:7" ht="18.75" customHeight="1">
      <c r="A14" s="5" t="s">
        <v>32</v>
      </c>
      <c r="B14" s="51">
        <f>IF(SUM(B15:B15)=0,0,SUM(B15:B15))</f>
        <v>354573</v>
      </c>
      <c r="C14" s="7">
        <f t="shared" si="0"/>
        <v>1.49</v>
      </c>
      <c r="D14" s="51">
        <f>IF(SUM(D15:D15)=0,0,SUM(D15:D15))</f>
        <v>468224</v>
      </c>
      <c r="E14" s="7">
        <f t="shared" si="1"/>
        <v>2.8</v>
      </c>
      <c r="F14" s="26">
        <f>B14-D14</f>
        <v>-113651</v>
      </c>
      <c r="G14" s="62">
        <f>IF(OR(D14=0,F14=0),0,IF(ROUND((F14/D14*10000),0)=0,0,ABS(ROUND((F14/D14)*100,2))))</f>
        <v>24.27</v>
      </c>
    </row>
    <row r="15" spans="1:7" ht="18.75" customHeight="1">
      <c r="A15" s="61" t="s">
        <v>37</v>
      </c>
      <c r="B15" s="10">
        <v>354573</v>
      </c>
      <c r="C15" s="11">
        <f t="shared" si="0"/>
        <v>1.49</v>
      </c>
      <c r="D15" s="10">
        <v>468224</v>
      </c>
      <c r="E15" s="11">
        <f t="shared" si="1"/>
        <v>2.8</v>
      </c>
      <c r="F15" s="55">
        <f>B15-D15</f>
        <v>-113651</v>
      </c>
      <c r="G15" s="63">
        <f>IF(OR(D15=0,F15=0),0,IF(ROUND((F15/D15*10000),0)=0,0,ABS(ROUND((F15/D15)*100,2))))</f>
        <v>24.27</v>
      </c>
    </row>
    <row r="16" spans="1:7" ht="18.75" customHeight="1">
      <c r="A16" s="5" t="s">
        <v>33</v>
      </c>
      <c r="B16" s="51">
        <f>B12-B14</f>
        <v>274851</v>
      </c>
      <c r="C16" s="7">
        <f t="shared" si="0"/>
        <v>1.15</v>
      </c>
      <c r="D16" s="51">
        <f>D12-D14</f>
        <v>209935</v>
      </c>
      <c r="E16" s="7">
        <f t="shared" si="1"/>
        <v>1.26</v>
      </c>
      <c r="F16" s="26">
        <f t="shared" si="2"/>
        <v>64916</v>
      </c>
      <c r="G16" s="47">
        <f t="shared" si="3"/>
        <v>30.92</v>
      </c>
    </row>
    <row r="17" spans="1:7" ht="18.75" customHeight="1">
      <c r="A17" s="5" t="s">
        <v>46</v>
      </c>
      <c r="B17" s="6">
        <f>IF(B11+B16=0,0,B11+B16)</f>
        <v>24059789</v>
      </c>
      <c r="C17" s="7">
        <f t="shared" si="0"/>
        <v>100.97</v>
      </c>
      <c r="D17" s="6">
        <f>IF(D11+D16=0,0,D11+D16)</f>
        <v>16913446</v>
      </c>
      <c r="E17" s="7">
        <f t="shared" si="1"/>
        <v>101.23</v>
      </c>
      <c r="F17" s="26">
        <f t="shared" si="2"/>
        <v>7146343</v>
      </c>
      <c r="G17" s="47">
        <f t="shared" si="3"/>
        <v>42.25</v>
      </c>
    </row>
    <row r="18" spans="1:7" ht="18.75" customHeight="1">
      <c r="A18" s="9"/>
      <c r="B18" s="10"/>
      <c r="C18" s="11"/>
      <c r="D18" s="10"/>
      <c r="E18" s="11"/>
      <c r="F18" s="55"/>
      <c r="G18" s="48"/>
    </row>
    <row r="19" spans="1:7" ht="18.75" customHeight="1">
      <c r="A19" s="9"/>
      <c r="B19" s="10"/>
      <c r="C19" s="11"/>
      <c r="D19" s="10"/>
      <c r="E19" s="11"/>
      <c r="F19" s="55"/>
      <c r="G19" s="48"/>
    </row>
    <row r="20" spans="1:7" ht="18.75" customHeight="1">
      <c r="A20" s="9"/>
      <c r="B20" s="10"/>
      <c r="C20" s="11"/>
      <c r="D20" s="10"/>
      <c r="E20" s="11"/>
      <c r="F20" s="55"/>
      <c r="G20" s="48"/>
    </row>
    <row r="21" spans="1:7" ht="18.75" customHeight="1">
      <c r="A21" s="9"/>
      <c r="B21" s="10"/>
      <c r="C21" s="11"/>
      <c r="D21" s="10"/>
      <c r="E21" s="11"/>
      <c r="F21" s="55"/>
      <c r="G21" s="48"/>
    </row>
    <row r="22" spans="1:7" ht="18.75" customHeight="1">
      <c r="A22" s="9"/>
      <c r="B22" s="10"/>
      <c r="C22" s="11"/>
      <c r="D22" s="10"/>
      <c r="E22" s="11"/>
      <c r="F22" s="55"/>
      <c r="G22" s="48"/>
    </row>
    <row r="23" spans="1:7" ht="72.75" customHeight="1">
      <c r="A23" s="9"/>
      <c r="B23" s="10"/>
      <c r="C23" s="11"/>
      <c r="D23" s="10"/>
      <c r="E23" s="11"/>
      <c r="F23" s="55"/>
      <c r="G23" s="48"/>
    </row>
    <row r="24" spans="1:7" ht="18.75" customHeight="1">
      <c r="A24" s="5"/>
      <c r="B24" s="6"/>
      <c r="C24" s="7"/>
      <c r="D24" s="6"/>
      <c r="E24" s="7"/>
      <c r="F24" s="26"/>
      <c r="G24" s="47"/>
    </row>
    <row r="25" spans="1:7" ht="18.75" customHeight="1">
      <c r="A25" s="5"/>
      <c r="B25" s="6"/>
      <c r="C25" s="7"/>
      <c r="D25" s="6"/>
      <c r="E25" s="7"/>
      <c r="F25" s="26"/>
      <c r="G25" s="47"/>
    </row>
    <row r="26" spans="1:7" ht="32.25" customHeight="1">
      <c r="A26" s="9"/>
      <c r="B26" s="10"/>
      <c r="C26" s="11"/>
      <c r="D26" s="10"/>
      <c r="E26" s="11"/>
      <c r="F26" s="55"/>
      <c r="G26" s="48"/>
    </row>
    <row r="27" spans="1:7" ht="18.75" customHeight="1">
      <c r="A27" s="9"/>
      <c r="B27" s="10"/>
      <c r="C27" s="11"/>
      <c r="D27" s="10"/>
      <c r="E27" s="11"/>
      <c r="F27" s="55"/>
      <c r="G27" s="48"/>
    </row>
    <row r="28" spans="1:7" ht="45.75" customHeight="1">
      <c r="A28" s="5"/>
      <c r="B28" s="6"/>
      <c r="C28" s="7"/>
      <c r="D28" s="6"/>
      <c r="E28" s="7"/>
      <c r="F28" s="26"/>
      <c r="G28" s="47"/>
    </row>
    <row r="29" spans="1:7" ht="48.75" customHeight="1">
      <c r="A29" s="5"/>
      <c r="B29" s="13"/>
      <c r="C29" s="7"/>
      <c r="D29" s="13"/>
      <c r="E29" s="7"/>
      <c r="F29" s="26"/>
      <c r="G29" s="47"/>
    </row>
    <row r="30" spans="1:7" ht="66.75" customHeight="1" thickBot="1">
      <c r="A30" s="14"/>
      <c r="B30" s="15"/>
      <c r="C30" s="16"/>
      <c r="D30" s="15"/>
      <c r="E30" s="16"/>
      <c r="F30" s="32"/>
      <c r="G30" s="49"/>
    </row>
    <row r="31" spans="1:7" ht="16.5">
      <c r="A31" s="18"/>
      <c r="B31" s="19"/>
      <c r="C31" s="19"/>
      <c r="D31" s="20"/>
      <c r="E31" s="20"/>
      <c r="F31" s="20"/>
      <c r="G31" s="20"/>
    </row>
  </sheetData>
  <sheetProtection password="CC14" sheet="1" objects="1" scenarios="1"/>
  <mergeCells count="5">
    <mergeCell ref="A1:G1"/>
    <mergeCell ref="A3:A4"/>
    <mergeCell ref="F3:G3"/>
    <mergeCell ref="B3:C3"/>
    <mergeCell ref="D3:E3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16"/>
  <sheetViews>
    <sheetView workbookViewId="0" topLeftCell="A1">
      <pane xSplit="1" ySplit="4" topLeftCell="B5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7" sqref="D7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8.875" style="0" customWidth="1"/>
    <col min="4" max="4" width="13.625" style="0" customWidth="1"/>
    <col min="5" max="5" width="8.875" style="0" customWidth="1"/>
    <col min="6" max="6" width="13.625" style="0" customWidth="1"/>
    <col min="7" max="7" width="8.875" style="0" customWidth="1"/>
  </cols>
  <sheetData>
    <row r="1" spans="1:8" ht="30" customHeight="1">
      <c r="A1" s="70" t="s">
        <v>26</v>
      </c>
      <c r="B1" s="70"/>
      <c r="C1" s="70"/>
      <c r="D1" s="70"/>
      <c r="E1" s="70"/>
      <c r="F1" s="70"/>
      <c r="G1" s="70"/>
      <c r="H1" s="22"/>
    </row>
    <row r="2" spans="1:7" ht="18" customHeight="1" thickBot="1">
      <c r="A2" s="56"/>
      <c r="B2" s="74" t="s">
        <v>48</v>
      </c>
      <c r="C2" s="74"/>
      <c r="D2" s="74"/>
      <c r="E2" s="74"/>
      <c r="F2" s="24"/>
      <c r="G2" s="1" t="s">
        <v>0</v>
      </c>
    </row>
    <row r="3" spans="1:7" ht="19.5" customHeight="1">
      <c r="A3" s="71" t="s">
        <v>13</v>
      </c>
      <c r="B3" s="69" t="s">
        <v>2</v>
      </c>
      <c r="C3" s="69"/>
      <c r="D3" s="69" t="s">
        <v>3</v>
      </c>
      <c r="E3" s="69"/>
      <c r="F3" s="69" t="s">
        <v>16</v>
      </c>
      <c r="G3" s="73"/>
    </row>
    <row r="4" spans="1:7" ht="19.5" customHeight="1">
      <c r="A4" s="7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4" t="s">
        <v>5</v>
      </c>
    </row>
    <row r="5" spans="1:7" ht="45" customHeight="1">
      <c r="A5" s="5" t="s">
        <v>6</v>
      </c>
      <c r="B5" s="25">
        <f>IF(SUM(B6:B7)=0,0,SUM(B6:B7))</f>
        <v>24729234</v>
      </c>
      <c r="C5" s="8">
        <f aca="true" t="shared" si="0" ref="C5:C10">IF(OR(B5=0,$B$5=0),0,IF(ROUND(B5/$B$5*10000,0)=0,0,ROUND(B5/$B$5*100,2)))</f>
        <v>100</v>
      </c>
      <c r="D5" s="26">
        <f>IF(SUM(D6:D7)=0,0,SUM(D6:D7))</f>
        <v>17245174</v>
      </c>
      <c r="E5" s="8">
        <f aca="true" t="shared" si="1" ref="E5:E10">IF(OR(D5=0,$D$5=0),0,IF(ROUND(D5/$D$5*10000,0)=0,0,ROUND(D5/$D$5*100,2)))</f>
        <v>100</v>
      </c>
      <c r="F5" s="26">
        <f>IF(SUM(F6:F7)=0,0,SUM(F6:F7))</f>
        <v>7484060</v>
      </c>
      <c r="G5" s="27">
        <f aca="true" t="shared" si="2" ref="G5:G10">IF(OR(D5=0,F5=0),0,IF(ROUND(F5/D5*10000,0)=0,0,ABS(ROUND(F5/D5*100,2))))</f>
        <v>43.4</v>
      </c>
    </row>
    <row r="6" spans="1:7" ht="30.75" customHeight="1">
      <c r="A6" s="9" t="s">
        <v>41</v>
      </c>
      <c r="B6" s="28">
        <v>24059789</v>
      </c>
      <c r="C6" s="12">
        <f t="shared" si="0"/>
        <v>97.29</v>
      </c>
      <c r="D6" s="28">
        <v>16913446</v>
      </c>
      <c r="E6" s="12">
        <f t="shared" si="1"/>
        <v>98.08</v>
      </c>
      <c r="F6" s="55">
        <f>IF((B6-D6)=0,0,(B6-D6))</f>
        <v>7146343</v>
      </c>
      <c r="G6" s="30">
        <f t="shared" si="2"/>
        <v>42.25</v>
      </c>
    </row>
    <row r="7" spans="1:7" ht="30.75" customHeight="1">
      <c r="A7" s="9" t="s">
        <v>42</v>
      </c>
      <c r="B7" s="28">
        <v>669445</v>
      </c>
      <c r="C7" s="12">
        <f t="shared" si="0"/>
        <v>2.71</v>
      </c>
      <c r="D7" s="28">
        <v>331728</v>
      </c>
      <c r="E7" s="12">
        <f t="shared" si="1"/>
        <v>1.92</v>
      </c>
      <c r="F7" s="55">
        <f>IF((B7-D7)=0,0,(B7-D7))</f>
        <v>337717</v>
      </c>
      <c r="G7" s="30">
        <f t="shared" si="2"/>
        <v>101.81</v>
      </c>
    </row>
    <row r="8" spans="1:7" ht="45" customHeight="1">
      <c r="A8" s="5" t="s">
        <v>7</v>
      </c>
      <c r="B8" s="25">
        <f>IF(SUM(B9:B9)=0,0,SUM(B9:B9))</f>
        <v>23784938</v>
      </c>
      <c r="C8" s="8">
        <f t="shared" si="0"/>
        <v>96.18</v>
      </c>
      <c r="D8" s="25">
        <f>IF(SUM(D9:D9)=0,0,SUM(D9:D9))</f>
        <v>16703511</v>
      </c>
      <c r="E8" s="8">
        <f t="shared" si="1"/>
        <v>96.86</v>
      </c>
      <c r="F8" s="26">
        <f>IF(SUM(F9:F9)=0,0,SUM(F9:F9))</f>
        <v>7081427</v>
      </c>
      <c r="G8" s="27">
        <f t="shared" si="2"/>
        <v>42.39</v>
      </c>
    </row>
    <row r="9" spans="1:7" ht="30.75" customHeight="1">
      <c r="A9" s="9" t="s">
        <v>43</v>
      </c>
      <c r="B9" s="28">
        <v>23784938</v>
      </c>
      <c r="C9" s="12">
        <f t="shared" si="0"/>
        <v>96.18</v>
      </c>
      <c r="D9" s="28">
        <v>16703511</v>
      </c>
      <c r="E9" s="12">
        <f t="shared" si="1"/>
        <v>96.86</v>
      </c>
      <c r="F9" s="55">
        <f>IF((B9-D9)=0,0,(B9-D9))</f>
        <v>7081427</v>
      </c>
      <c r="G9" s="30">
        <f t="shared" si="2"/>
        <v>42.39</v>
      </c>
    </row>
    <row r="10" spans="1:7" ht="30.75" customHeight="1">
      <c r="A10" s="5" t="s">
        <v>22</v>
      </c>
      <c r="B10" s="25">
        <f>IF((B5-B8)=0,0,(B5-B8))</f>
        <v>944296</v>
      </c>
      <c r="C10" s="8">
        <f t="shared" si="0"/>
        <v>3.82</v>
      </c>
      <c r="D10" s="25">
        <f>IF((D5-D8)=0,0,(D5-D8))</f>
        <v>541663</v>
      </c>
      <c r="E10" s="12">
        <f t="shared" si="1"/>
        <v>3.14</v>
      </c>
      <c r="F10" s="26">
        <f>IF((F5-F8)=0,0,(F5-F8))</f>
        <v>402633</v>
      </c>
      <c r="G10" s="27">
        <f t="shared" si="2"/>
        <v>74.33</v>
      </c>
    </row>
    <row r="11" spans="1:7" ht="30.75" customHeight="1">
      <c r="A11" s="59"/>
      <c r="B11" s="25"/>
      <c r="C11" s="8"/>
      <c r="D11" s="25"/>
      <c r="E11" s="12"/>
      <c r="F11" s="26"/>
      <c r="G11" s="27"/>
    </row>
    <row r="12" spans="1:7" ht="109.5" customHeight="1">
      <c r="A12" s="9"/>
      <c r="B12" s="28"/>
      <c r="C12" s="12"/>
      <c r="D12" s="29"/>
      <c r="E12" s="12"/>
      <c r="F12" s="55"/>
      <c r="G12" s="30"/>
    </row>
    <row r="13" spans="1:7" ht="98.25" customHeight="1">
      <c r="A13" s="9"/>
      <c r="B13" s="28"/>
      <c r="C13" s="12"/>
      <c r="D13" s="29"/>
      <c r="E13" s="12"/>
      <c r="F13" s="55"/>
      <c r="G13" s="30"/>
    </row>
    <row r="14" spans="1:7" ht="63.75" customHeight="1">
      <c r="A14" s="9"/>
      <c r="B14" s="28"/>
      <c r="C14" s="12"/>
      <c r="D14" s="29"/>
      <c r="E14" s="12"/>
      <c r="F14" s="55"/>
      <c r="G14" s="30"/>
    </row>
    <row r="15" spans="1:7" ht="54.75" customHeight="1">
      <c r="A15" s="9"/>
      <c r="B15" s="28"/>
      <c r="C15" s="12"/>
      <c r="D15" s="29"/>
      <c r="E15" s="12"/>
      <c r="F15" s="55"/>
      <c r="G15" s="30"/>
    </row>
    <row r="16" spans="1:7" ht="108.75" customHeight="1" thickBot="1">
      <c r="A16" s="50"/>
      <c r="B16" s="31"/>
      <c r="C16" s="17"/>
      <c r="D16" s="32"/>
      <c r="E16" s="17"/>
      <c r="F16" s="32"/>
      <c r="G16" s="33"/>
    </row>
    <row r="17" ht="7.5" customHeight="1" hidden="1"/>
  </sheetData>
  <sheetProtection password="CC14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29"/>
  <sheetViews>
    <sheetView tabSelected="1" workbookViewId="0" topLeftCell="A1">
      <selection activeCell="C7" sqref="C7"/>
    </sheetView>
  </sheetViews>
  <sheetFormatPr defaultColWidth="9.00390625" defaultRowHeight="16.5"/>
  <cols>
    <col min="1" max="1" width="44.375" style="0" customWidth="1"/>
    <col min="2" max="3" width="23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0" t="s">
        <v>25</v>
      </c>
      <c r="B1" s="70"/>
      <c r="C1" s="70"/>
      <c r="D1" s="21"/>
      <c r="E1" s="21"/>
      <c r="F1" s="21"/>
      <c r="G1" s="21"/>
      <c r="H1" s="22"/>
    </row>
    <row r="2" spans="1:6" ht="18" customHeight="1" thickBot="1">
      <c r="A2" s="79" t="s">
        <v>47</v>
      </c>
      <c r="B2" s="79"/>
      <c r="C2" s="34" t="s">
        <v>0</v>
      </c>
      <c r="D2" s="23"/>
      <c r="E2" s="23"/>
      <c r="F2" s="24"/>
    </row>
    <row r="3" spans="1:3" ht="18.75" customHeight="1">
      <c r="A3" s="65" t="s">
        <v>13</v>
      </c>
      <c r="B3" s="75" t="s">
        <v>2</v>
      </c>
      <c r="C3" s="76"/>
    </row>
    <row r="4" spans="1:3" ht="19.5" customHeight="1">
      <c r="A4" s="66"/>
      <c r="B4" s="77"/>
      <c r="C4" s="78"/>
    </row>
    <row r="5" spans="1:3" ht="22.5" customHeight="1">
      <c r="A5" s="60" t="s">
        <v>8</v>
      </c>
      <c r="B5" s="35"/>
      <c r="C5" s="35"/>
    </row>
    <row r="6" spans="1:3" ht="21.75" customHeight="1">
      <c r="A6" s="36" t="s">
        <v>44</v>
      </c>
      <c r="B6" s="37">
        <v>24059789</v>
      </c>
      <c r="C6" s="38"/>
    </row>
    <row r="7" spans="1:3" ht="21.75" customHeight="1">
      <c r="A7" s="36" t="s">
        <v>9</v>
      </c>
      <c r="B7" s="37">
        <f>354573+1827653-53894</f>
        <v>2128332</v>
      </c>
      <c r="C7" s="38"/>
    </row>
    <row r="8" spans="1:3" ht="22.5" customHeight="1">
      <c r="A8" s="39" t="s">
        <v>14</v>
      </c>
      <c r="B8" s="40"/>
      <c r="C8" s="40">
        <f>IF(SUM(B6:B7)=0,0,SUM(B6:B7))</f>
        <v>26188121</v>
      </c>
    </row>
    <row r="9" spans="1:3" ht="22.5" customHeight="1">
      <c r="A9" s="41" t="s">
        <v>23</v>
      </c>
      <c r="B9" s="38"/>
      <c r="C9" s="38"/>
    </row>
    <row r="10" spans="1:3" ht="22.5" customHeight="1">
      <c r="A10" s="36" t="s">
        <v>45</v>
      </c>
      <c r="B10" s="37">
        <v>-112041686</v>
      </c>
      <c r="C10" s="38"/>
    </row>
    <row r="11" spans="1:3" ht="21" customHeight="1">
      <c r="A11" s="36" t="s">
        <v>35</v>
      </c>
      <c r="B11" s="37">
        <v>-12346394</v>
      </c>
      <c r="C11" s="38"/>
    </row>
    <row r="12" spans="1:3" ht="21" customHeight="1">
      <c r="A12" s="39" t="s">
        <v>24</v>
      </c>
      <c r="B12" s="37"/>
      <c r="C12" s="40">
        <f>IF(SUM(B8:B11)=0,0,SUM(B8:B11))</f>
        <v>-124388080</v>
      </c>
    </row>
    <row r="13" spans="1:3" ht="21" customHeight="1">
      <c r="A13" s="41" t="s">
        <v>34</v>
      </c>
      <c r="B13" s="37"/>
      <c r="C13" s="40"/>
    </row>
    <row r="14" spans="1:3" ht="21" customHeight="1">
      <c r="A14" s="36" t="s">
        <v>38</v>
      </c>
      <c r="B14" s="37">
        <v>110368057</v>
      </c>
      <c r="C14" s="40"/>
    </row>
    <row r="15" spans="1:3" ht="21" customHeight="1">
      <c r="A15" s="36" t="s">
        <v>39</v>
      </c>
      <c r="B15" s="37">
        <v>-4395082</v>
      </c>
      <c r="C15" s="40"/>
    </row>
    <row r="16" spans="1:3" ht="21" customHeight="1">
      <c r="A16" s="39" t="s">
        <v>15</v>
      </c>
      <c r="B16" s="37"/>
      <c r="C16" s="40">
        <f>IF(SUM(B14:B15)=0,0,SUM(B14:B15))</f>
        <v>105972975</v>
      </c>
    </row>
    <row r="17" spans="1:3" ht="21" customHeight="1">
      <c r="A17" s="41" t="s">
        <v>10</v>
      </c>
      <c r="B17" s="37"/>
      <c r="C17" s="40">
        <f>IF(SUM(C8,C12,C16)=0,0,SUM(C8,C12,C16))</f>
        <v>7773016</v>
      </c>
    </row>
    <row r="18" spans="1:3" ht="21" customHeight="1">
      <c r="A18" s="41" t="s">
        <v>11</v>
      </c>
      <c r="B18" s="37"/>
      <c r="C18" s="43">
        <v>126694602</v>
      </c>
    </row>
    <row r="19" spans="1:3" ht="21" customHeight="1">
      <c r="A19" s="41" t="s">
        <v>12</v>
      </c>
      <c r="B19" s="37"/>
      <c r="C19" s="44">
        <f>C17+C18</f>
        <v>134467618</v>
      </c>
    </row>
    <row r="20" spans="1:3" ht="23.25" customHeight="1">
      <c r="A20" s="41"/>
      <c r="B20" s="37"/>
      <c r="C20" s="44"/>
    </row>
    <row r="21" spans="1:3" ht="22.5" customHeight="1">
      <c r="A21" s="41"/>
      <c r="B21" s="38"/>
      <c r="C21" s="38"/>
    </row>
    <row r="22" spans="1:3" ht="30" customHeight="1">
      <c r="A22" s="36"/>
      <c r="B22" s="37"/>
      <c r="C22" s="38"/>
    </row>
    <row r="23" spans="1:3" ht="30" customHeight="1">
      <c r="A23" s="36"/>
      <c r="B23" s="37"/>
      <c r="C23" s="38"/>
    </row>
    <row r="24" spans="1:3" ht="30" customHeight="1">
      <c r="A24" s="36"/>
      <c r="B24" s="37"/>
      <c r="C24" s="38"/>
    </row>
    <row r="25" spans="1:3" ht="24.75" customHeight="1">
      <c r="A25" s="36"/>
      <c r="B25" s="37"/>
      <c r="C25" s="38"/>
    </row>
    <row r="26" spans="1:3" ht="24.75" customHeight="1">
      <c r="A26" s="36"/>
      <c r="B26" s="37"/>
      <c r="C26" s="38"/>
    </row>
    <row r="27" spans="1:3" ht="30.75" customHeight="1">
      <c r="A27" s="39"/>
      <c r="B27" s="40"/>
      <c r="C27" s="40"/>
    </row>
    <row r="28" spans="1:3" ht="39" customHeight="1">
      <c r="A28" s="42"/>
      <c r="B28" s="40"/>
      <c r="C28" s="43"/>
    </row>
    <row r="29" spans="1:3" ht="100.5" customHeight="1" thickBot="1">
      <c r="A29" s="45"/>
      <c r="B29" s="54"/>
      <c r="C29" s="54"/>
    </row>
  </sheetData>
  <sheetProtection password="CC14" sheet="1" objects="1" scenarios="1"/>
  <mergeCells count="4">
    <mergeCell ref="A1:C1"/>
    <mergeCell ref="A3:A4"/>
    <mergeCell ref="B3:C4"/>
    <mergeCell ref="A2:B2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chachaki</cp:lastModifiedBy>
  <cp:lastPrinted>2007-08-16T11:31:50Z</cp:lastPrinted>
  <dcterms:created xsi:type="dcterms:W3CDTF">2001-07-11T06:52:26Z</dcterms:created>
  <dcterms:modified xsi:type="dcterms:W3CDTF">2009-08-16T11:51:27Z</dcterms:modified>
  <cp:category>I13</cp:category>
  <cp:version/>
  <cp:contentType/>
  <cp:contentStatus/>
</cp:coreProperties>
</file>