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5" windowWidth="18195" windowHeight="12240" activeTab="0"/>
  </bookViews>
  <sheets>
    <sheet name="Sheet1" sheetId="1" r:id="rId1"/>
  </sheets>
  <definedNames>
    <definedName name="_xlnm.Print_Area" localSheetId="0">'Sheet1'!$A$1:$V$234</definedName>
  </definedNames>
  <calcPr fullCalcOnLoad="1"/>
</workbook>
</file>

<file path=xl/sharedStrings.xml><?xml version="1.0" encoding="utf-8"?>
<sst xmlns="http://schemas.openxmlformats.org/spreadsheetml/2006/main" count="382" uniqueCount="151">
  <si>
    <t>總計</t>
  </si>
  <si>
    <t>單位：新臺幣千元</t>
  </si>
  <si>
    <t>機關及計畫名稱</t>
  </si>
  <si>
    <t xml:space="preserve"> 42 AA</t>
  </si>
  <si>
    <t>AA  43</t>
  </si>
  <si>
    <t xml:space="preserve"> 44 AA</t>
  </si>
  <si>
    <t>AA  45</t>
  </si>
  <si>
    <t xml:space="preserve"> 46 AA</t>
  </si>
  <si>
    <t>AA  47</t>
  </si>
  <si>
    <t xml:space="preserve"> 48 AA</t>
  </si>
  <si>
    <t>AA  49</t>
  </si>
  <si>
    <t xml:space="preserve"> 50 AA</t>
  </si>
  <si>
    <t>AA  51</t>
  </si>
  <si>
    <t xml:space="preserve"> 52 AA</t>
  </si>
  <si>
    <t>AA  53</t>
  </si>
  <si>
    <t xml:space="preserve"> 54 AA</t>
  </si>
  <si>
    <t>AA  55</t>
  </si>
  <si>
    <t xml:space="preserve">１３４ 固 定 資 產 建 設 改 良 擴 </t>
  </si>
  <si>
    <r>
      <t>充 與 資 金 來 源 綜 計 表</t>
    </r>
    <r>
      <rPr>
        <b/>
        <sz val="14"/>
        <rFont val="華康粗明體"/>
        <family val="3"/>
      </rPr>
      <t>（固定資產擴建）</t>
    </r>
  </si>
  <si>
    <t>機械及設備</t>
  </si>
  <si>
    <t>合計</t>
  </si>
  <si>
    <t>金            額</t>
  </si>
  <si>
    <t>%</t>
  </si>
  <si>
    <r>
      <t>充 與 資 金 來 源 綜 計 表</t>
    </r>
    <r>
      <rPr>
        <b/>
        <sz val="14"/>
        <rFont val="華康粗明體"/>
        <family val="3"/>
      </rPr>
      <t>（固定資產擴建）  (續)</t>
    </r>
  </si>
  <si>
    <r>
      <t>充 與 資 金 來 源 綜 計 表</t>
    </r>
    <r>
      <rPr>
        <b/>
        <sz val="14"/>
        <rFont val="華康粗明體"/>
        <family val="3"/>
      </rPr>
      <t>（固定資產擴建）  (續)</t>
    </r>
  </si>
  <si>
    <t xml:space="preserve">１３４ 固 定 資 產 建 設 改 良 擴 </t>
  </si>
  <si>
    <r>
      <t>１３４ 固 定 資 產 建 設 改 良 擴</t>
    </r>
    <r>
      <rPr>
        <b/>
        <sz val="18"/>
        <rFont val="Times New Roman"/>
        <family val="1"/>
      </rPr>
      <t xml:space="preserve"> </t>
    </r>
  </si>
  <si>
    <t xml:space="preserve">１３４ 固 定 資 產 建 設 改 良 擴 </t>
  </si>
  <si>
    <r>
      <t>充 與 資 金 來 源 綜 計 表</t>
    </r>
    <r>
      <rPr>
        <b/>
        <sz val="14"/>
        <rFont val="華康粗明體"/>
        <family val="3"/>
      </rPr>
      <t>（固定資產擴建）  (續)</t>
    </r>
  </si>
  <si>
    <t>金額</t>
  </si>
  <si>
    <t>土地</t>
  </si>
  <si>
    <t>土地改良物</t>
  </si>
  <si>
    <t>房屋及建築</t>
  </si>
  <si>
    <t>交通及運輸設備</t>
  </si>
  <si>
    <t>什項設備</t>
  </si>
  <si>
    <t>核能燃料</t>
  </si>
  <si>
    <t>租賃權益改良</t>
  </si>
  <si>
    <t>租賃資產</t>
  </si>
  <si>
    <t>固定資</t>
  </si>
  <si>
    <t>產之擴建</t>
  </si>
  <si>
    <t xml:space="preserve">          2.一次性項目</t>
  </si>
  <si>
    <t xml:space="preserve">          1.分年性項目</t>
  </si>
  <si>
    <t>台灣電力股份有限公司</t>
  </si>
  <si>
    <t>漢翔航空工業股份有限公司</t>
  </si>
  <si>
    <t>台灣自來水股份有限公司</t>
  </si>
  <si>
    <t>交  通  部  主  管</t>
  </si>
  <si>
    <t>臺灣金融控股股份有限公司</t>
  </si>
  <si>
    <t>臺灣土地銀行股份有限公司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</si>
  <si>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</si>
  <si>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</si>
  <si>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</si>
  <si>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</si>
  <si>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</si>
  <si>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</si>
  <si>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勞工保險局</t>
  </si>
  <si>
    <t>中央存款保險股份有限公司</t>
  </si>
  <si>
    <t xml:space="preserve">   一、繼  　　續　  　計　  　畫     </t>
  </si>
  <si>
    <r>
      <t xml:space="preserve">  一</t>
    </r>
    <r>
      <rPr>
        <sz val="12"/>
        <rFont val="新細明體"/>
        <family val="1"/>
      </rPr>
      <t xml:space="preserve">  </t>
    </r>
    <r>
      <rPr>
        <sz val="10"/>
        <rFont val="新細明體"/>
        <family val="1"/>
      </rPr>
      <t xml:space="preserve"> 般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建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築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及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設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備  計  畫        </t>
    </r>
  </si>
  <si>
    <t xml:space="preserve">   二、一 般 建 築 及 設 備 計 畫     </t>
  </si>
  <si>
    <t xml:space="preserve">   二、新  　　興  　　計  　　畫  </t>
  </si>
  <si>
    <t xml:space="preserve">   三、一 般 建 築 及 設 備 計 畫     </t>
  </si>
  <si>
    <t xml:space="preserve">          9.太陽光電第一期計畫</t>
  </si>
  <si>
    <t xml:space="preserve">        10.第七輸變電計畫</t>
  </si>
  <si>
    <t xml:space="preserve">          4.后豐大橋水管橋計畫</t>
  </si>
  <si>
    <t xml:space="preserve">          8.地下水保育管理計畫</t>
  </si>
  <si>
    <t xml:space="preserve">          1.南星土地開發計畫</t>
  </si>
  <si>
    <t xml:space="preserve">          1.風力發電第四期計畫</t>
  </si>
  <si>
    <t xml:space="preserve">          1.購建郵政局所計畫</t>
  </si>
  <si>
    <t xml:space="preserve">          1.石化事業部三輕更新投資計畫</t>
  </si>
  <si>
    <t xml:space="preserve">          2.探採事業部高雄外海Ｆ構造油氣田
             開發投資計畫</t>
  </si>
  <si>
    <t xml:space="preserve">          3.煉製事業部大林廠重油轉化工場投
             資計畫</t>
  </si>
  <si>
    <t xml:space="preserve">          4.煉製事業部桃園廠第三重油加氫脫
             硫工場投資計畫</t>
  </si>
  <si>
    <t xml:space="preserve">          6.煉製事業部大林廠烷化工場投資計
             畫</t>
  </si>
  <si>
    <t xml:space="preserve">          7.油品行銷事業部加油站新、改建及
             增設加氣站投資計畫</t>
  </si>
  <si>
    <t xml:space="preserve">          8.油品行銷事業部增設加氣站投資計
             畫</t>
  </si>
  <si>
    <t xml:space="preserve">          9.煉製事業部大林廠第十硫磺工場投
             資計畫</t>
  </si>
  <si>
    <t xml:space="preserve">        10.煉製事業部大林廠蒸餾暨相關工場
             更新投資計畫</t>
  </si>
  <si>
    <t xml:space="preserve">        11.煉製事業部桃園廠沙崙NO.1海底及
             陸上原油管線汰舊更新投資計畫</t>
  </si>
  <si>
    <t xml:space="preserve">          1.四萬噸級環島成品油輪汰換計畫</t>
  </si>
  <si>
    <t xml:space="preserve">          2.天然氣事業部台中廠二期投資計畫</t>
  </si>
  <si>
    <t xml:space="preserve">          3.煉製事業部大林廠第三重油加氫脫
             硫工場產能提昇投資計畫</t>
  </si>
  <si>
    <t xml:space="preserve">          2.興達一、二號機空污改善工程計畫</t>
  </si>
  <si>
    <t xml:space="preserve">          3.萬大電廠擴充暨松林分廠水力發電
             計畫</t>
  </si>
  <si>
    <t xml:space="preserve">          4.彰工火力第一、二號機發電計畫</t>
  </si>
  <si>
    <t xml:space="preserve">          5.林口電廠更新擴建計畫</t>
  </si>
  <si>
    <t xml:space="preserve">          6.深澳電廠更新擴建計畫</t>
  </si>
  <si>
    <t xml:space="preserve">          7.大林電廠更新改建計畫</t>
  </si>
  <si>
    <t xml:space="preserve">          8.大甲溪發電廠青山分廠復建計畫</t>
  </si>
  <si>
    <t xml:space="preserve">        11.台中發電廠第2階段煤灰填海工程
             計畫</t>
  </si>
  <si>
    <t xml:space="preserve">        12.通霄電廠更新擴建計畫</t>
  </si>
  <si>
    <t xml:space="preserve">          2.台中電廠第11、12號機發電計畫
             暨第1~8號機空污改善計畫</t>
  </si>
  <si>
    <t xml:space="preserve">          1.宜蘭羅東堰下游供水計畫</t>
  </si>
  <si>
    <t xml:space="preserve">          2.穩定供水設施及幹管改善</t>
  </si>
  <si>
    <t xml:space="preserve">          3.豐原一、二場廢水處理計畫</t>
  </si>
  <si>
    <t xml:space="preserve">          5.台東成功供水系統擴建計畫</t>
  </si>
  <si>
    <t xml:space="preserve">          7.加速辦理降低自來水漏水率計
             畫(台水公司自籌經費辦理部分)</t>
  </si>
  <si>
    <t xml:space="preserve">          9.高雄地區增設地下水及伏流水
             工程</t>
  </si>
  <si>
    <t xml:space="preserve">        10.里港原有水井抽水量復抽工程</t>
  </si>
  <si>
    <t xml:space="preserve">        11.水庫設施更新改善計畫</t>
  </si>
  <si>
    <t xml:space="preserve">        12.調度及備援系統提升計畫</t>
  </si>
  <si>
    <t xml:space="preserve">          1.湖山水庫下游自來水工程計畫</t>
  </si>
  <si>
    <t xml:space="preserve">          5.環(離)島油品/化學品小噸位油輪建
             造計畫</t>
  </si>
  <si>
    <t xml:space="preserve">          1.核能四廠第一、二號機發電工程計
             畫</t>
  </si>
  <si>
    <t xml:space="preserve">          5.東港溪原水前處理工程</t>
  </si>
  <si>
    <t xml:space="preserve">          4.豐原場新設初沈池工程(食水嵙溪
             右岸)</t>
  </si>
  <si>
    <r>
      <t xml:space="preserve">  一</t>
    </r>
    <r>
      <rPr>
        <sz val="12"/>
        <rFont val="新細明體"/>
        <family val="1"/>
      </rPr>
      <t xml:space="preserve">  </t>
    </r>
    <r>
      <rPr>
        <sz val="10"/>
        <rFont val="新細明體"/>
        <family val="1"/>
      </rPr>
      <t xml:space="preserve"> 般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建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築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及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設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備  計  畫        </t>
    </r>
  </si>
  <si>
    <t xml:space="preserve">          1.分年性項目</t>
  </si>
  <si>
    <r>
      <t xml:space="preserve">  一</t>
    </r>
    <r>
      <rPr>
        <sz val="12"/>
        <rFont val="新細明體"/>
        <family val="1"/>
      </rPr>
      <t xml:space="preserve">  </t>
    </r>
    <r>
      <rPr>
        <sz val="10"/>
        <rFont val="新細明體"/>
        <family val="1"/>
      </rPr>
      <t xml:space="preserve"> 般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建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築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及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設</t>
    </r>
    <r>
      <rPr>
        <sz val="12"/>
        <rFont val="新細明體"/>
        <family val="1"/>
      </rPr>
      <t xml:space="preserve"> </t>
    </r>
    <r>
      <rPr>
        <sz val="10"/>
        <rFont val="新細明體"/>
        <family val="1"/>
      </rPr>
      <t xml:space="preserve"> 備  計  畫        </t>
    </r>
  </si>
  <si>
    <t xml:space="preserve">          2.郵政資訊作業發展計畫</t>
  </si>
  <si>
    <t xml:space="preserve">          3.臺北機廠遷建建設計畫</t>
  </si>
  <si>
    <t xml:space="preserve">          4.環島鐵路整體系統安全提昇計畫</t>
  </si>
  <si>
    <t xml:space="preserve">          高雄機廠遷建潮州及原有廠址開發
          計畫</t>
  </si>
  <si>
    <t xml:space="preserve">          1.東岸聯外道路新建工程計畫</t>
  </si>
  <si>
    <t xml:space="preserve">          2.臺北港東17號公務碼頭浚渫造地
             及新建工程計畫</t>
  </si>
  <si>
    <t xml:space="preserve">          3.臺北港航道迴船池水域加深工程
             計畫</t>
  </si>
  <si>
    <t xml:space="preserve">          4.基隆港西岸客運專區港務大樓興
             建工程計畫</t>
  </si>
  <si>
    <t xml:space="preserve">          5.臺北商港物流倉儲區填海造地計
             畫－第一期造地工程及第二期圍
             堤工程計畫</t>
  </si>
  <si>
    <t xml:space="preserve">          2.臺中港工業專業區(II)公共設施新
             建工程計畫</t>
  </si>
  <si>
    <t xml:space="preserve">          臺中港優質港區及綠色港埠發展建 
          設計畫</t>
  </si>
  <si>
    <t xml:space="preserve">          1.高雄港客運專區建設計畫</t>
  </si>
  <si>
    <t xml:space="preserve">          2.高雄港第115、116及117號碼頭改
             建工程</t>
  </si>
  <si>
    <t xml:space="preserve">          3.自航式挖泥船汰換計畫</t>
  </si>
  <si>
    <t xml:space="preserve">          4.高雄港洲際貨櫃中心第二期工程
             計畫</t>
  </si>
  <si>
    <t xml:space="preserve">          5.5200匹（HP）馬力級港勤拖船2艘
             汰換計畫</t>
  </si>
  <si>
    <t xml:space="preserve">          1.國家重要交通門戶-臺灣桃園國際
             機場第一航廈改善工程專案計畫</t>
  </si>
  <si>
    <t xml:space="preserve">          2.臺灣桃園國際機場道面整建及助
             導航設施提升工程計畫</t>
  </si>
  <si>
    <t xml:space="preserve">          6.無自來水地區供水改善計畫(101
             －104年)</t>
  </si>
  <si>
    <t xml:space="preserve">          1.臺鐵整體購置及汰換車輛計畫(2001
             － 2014年)</t>
  </si>
  <si>
    <t xml:space="preserve">          6.4000匹馬力港勤拖船2艘購建計
             畫</t>
  </si>
  <si>
    <t xml:space="preserve">          3.高雄港港區污水系統工程（第二
　　　 期）</t>
  </si>
  <si>
    <t xml:space="preserve">          6.離島地區供水改善計畫－馬公增
             建4,000噸海水淡化廠</t>
  </si>
  <si>
    <t xml:space="preserve">          2.臺鐵都會區捷運化暨區域鐵路後續
             建設計畫(基隆－苗栗段)</t>
  </si>
  <si>
    <t xml:space="preserve">          2.后里60萬CMD第二淨水場及下
             游送水幹管計畫</t>
  </si>
  <si>
    <t xml:space="preserve">          3.大肚、龍井高地區一帶供水計畫</t>
  </si>
  <si>
    <t xml:space="preserve">          2.高雄港中島商港區倉庫改建工程
             計畫（第一期）</t>
  </si>
  <si>
    <t>行  政  院  主  管</t>
  </si>
  <si>
    <t>中央銀行</t>
  </si>
  <si>
    <t>經  濟  部  主  管</t>
  </si>
  <si>
    <t>台灣糖業股份有限公司</t>
  </si>
  <si>
    <t>台灣中油股份有限公司</t>
  </si>
  <si>
    <t>勞 工 委 員 會 主 管</t>
  </si>
  <si>
    <t>金融監督管理委員會主管</t>
  </si>
  <si>
    <t>依業別分析:製造業49,764,150 千元，占21.71%;水電燃氣業148,636,258 千元，占64.85%;運輸、倉儲及通信業</t>
  </si>
  <si>
    <t>29,095,025 千元，占12.69%;金融、保險及不動產業1,718,669 千元，占0.75%</t>
  </si>
  <si>
    <t>中國輸出入銀行</t>
  </si>
  <si>
    <t>財  政  部  主  管</t>
  </si>
  <si>
    <t>財政部印刷廠</t>
  </si>
  <si>
    <t>臺灣菸酒股份有限公司</t>
  </si>
  <si>
    <t>中華郵政股份有限公司</t>
  </si>
  <si>
    <t xml:space="preserve">          1.臺中港北側淤沙區漂飛沙整治第
             三期工程計畫</t>
  </si>
  <si>
    <r>
      <t>１３４ 固 定 資 產 建 設 改 良 擴</t>
    </r>
    <r>
      <rPr>
        <b/>
        <sz val="18"/>
        <rFont val="華康粗明體"/>
        <family val="3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</si>
</sst>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0.00"/>
    <numFmt numFmtId="178" formatCode="#,##0_ 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_ "/>
    <numFmt numFmtId="185" formatCode="0.000"/>
    <numFmt numFmtId="186" formatCode="0.0000"/>
    <numFmt numFmtId="187" formatCode="0.0"/>
    <numFmt numFmtId="188" formatCode="#,##0.0000000"/>
    <numFmt numFmtId="189" formatCode="#,##0.00000000"/>
    <numFmt numFmtId="190" formatCode="#,##0.000000000"/>
    <numFmt numFmtId="191" formatCode="#,##0.0000000000"/>
  </numFmts>
  <fonts count="22">
    <font>
      <sz val="12"/>
      <name val="新細明體"/>
      <family val="1"/>
    </font>
    <font>
      <sz val="9"/>
      <name val="新細明體"/>
      <family val="1"/>
    </font>
    <font>
      <sz val="10"/>
      <color indexed="9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4"/>
      <color indexed="59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sz val="9"/>
      <color indexed="59"/>
      <name val="新細明體"/>
      <family val="1"/>
    </font>
    <font>
      <sz val="14"/>
      <name val="新細明體"/>
      <family val="1"/>
    </font>
    <font>
      <b/>
      <sz val="11"/>
      <name val="新細明體"/>
      <family val="1"/>
    </font>
    <font>
      <sz val="18"/>
      <name val="新細明體"/>
      <family val="1"/>
    </font>
    <font>
      <sz val="18"/>
      <name val="細明體"/>
      <family val="3"/>
    </font>
    <font>
      <sz val="18"/>
      <color indexed="59"/>
      <name val="新細明體"/>
      <family val="1"/>
    </font>
    <font>
      <b/>
      <sz val="14"/>
      <name val="華康粗明體"/>
      <family val="3"/>
    </font>
    <font>
      <sz val="11"/>
      <name val="新細明體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22"/>
      <name val="華康粗明體"/>
      <family val="3"/>
    </font>
    <font>
      <sz val="22"/>
      <name val="華康粗明體"/>
      <family val="3"/>
    </font>
    <font>
      <b/>
      <sz val="11"/>
      <name val="華康中黑體"/>
      <family val="3"/>
    </font>
    <font>
      <b/>
      <sz val="18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 quotePrefix="1">
      <alignment vertical="center"/>
    </xf>
    <xf numFmtId="0" fontId="3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0" fillId="0" borderId="1" xfId="0" applyFont="1" applyBorder="1" applyAlignment="1">
      <alignment horizontal="distributed" vertical="top" wrapText="1"/>
    </xf>
    <xf numFmtId="0" fontId="5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78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2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178" fontId="4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" fontId="4" fillId="0" borderId="0" xfId="0" applyNumberFormat="1" applyFont="1" applyAlignment="1">
      <alignment vertical="top"/>
    </xf>
    <xf numFmtId="180" fontId="16" fillId="0" borderId="0" xfId="0" applyNumberFormat="1" applyFont="1" applyAlignment="1">
      <alignment vertical="top"/>
    </xf>
    <xf numFmtId="41" fontId="4" fillId="0" borderId="0" xfId="0" applyNumberFormat="1" applyFont="1" applyAlignment="1">
      <alignment vertical="top"/>
    </xf>
    <xf numFmtId="178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180" fontId="16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1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180" fontId="4" fillId="0" borderId="0" xfId="0" applyNumberFormat="1" applyFont="1" applyAlignment="1">
      <alignment vertical="top"/>
    </xf>
    <xf numFmtId="180" fontId="4" fillId="0" borderId="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1" fontId="16" fillId="0" borderId="0" xfId="0" applyNumberFormat="1" applyFont="1" applyAlignment="1">
      <alignment vertical="top"/>
    </xf>
    <xf numFmtId="178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4" fontId="16" fillId="0" borderId="1" xfId="0" applyNumberFormat="1" applyFont="1" applyBorder="1" applyAlignment="1">
      <alignment vertical="top"/>
    </xf>
    <xf numFmtId="2" fontId="16" fillId="0" borderId="1" xfId="0" applyNumberFormat="1" applyFont="1" applyBorder="1" applyAlignment="1">
      <alignment vertical="top"/>
    </xf>
    <xf numFmtId="3" fontId="16" fillId="0" borderId="1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0" fontId="15" fillId="0" borderId="5" xfId="0" applyFont="1" applyBorder="1" applyAlignment="1">
      <alignment horizontal="distributed" vertical="center" indent="1"/>
    </xf>
    <xf numFmtId="0" fontId="15" fillId="0" borderId="2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2" borderId="0" xfId="0" applyFill="1" applyAlignment="1">
      <alignment vertical="center"/>
    </xf>
    <xf numFmtId="178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80" fontId="16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180" fontId="4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78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2" fontId="16" fillId="0" borderId="0" xfId="0" applyNumberFormat="1" applyFont="1" applyBorder="1" applyAlignment="1">
      <alignment vertical="top"/>
    </xf>
    <xf numFmtId="3" fontId="16" fillId="0" borderId="0" xfId="0" applyNumberFormat="1" applyFont="1" applyBorder="1" applyAlignment="1">
      <alignment vertical="top"/>
    </xf>
    <xf numFmtId="0" fontId="20" fillId="0" borderId="1" xfId="0" applyFont="1" applyFill="1" applyBorder="1" applyAlignment="1">
      <alignment horizontal="distributed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top"/>
    </xf>
    <xf numFmtId="1" fontId="16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5" fillId="0" borderId="5" xfId="0" applyFont="1" applyBorder="1" applyAlignment="1">
      <alignment horizontal="distributed" vertical="center" indent="1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 indent="1"/>
    </xf>
    <xf numFmtId="0" fontId="15" fillId="0" borderId="6" xfId="0" applyFont="1" applyBorder="1" applyAlignment="1">
      <alignment horizontal="distributed" vertical="center" indent="1"/>
    </xf>
    <xf numFmtId="0" fontId="18" fillId="0" borderId="0" xfId="0" applyFont="1" applyAlignment="1">
      <alignment horizontal="right"/>
    </xf>
    <xf numFmtId="0" fontId="15" fillId="0" borderId="9" xfId="0" applyFont="1" applyBorder="1" applyAlignment="1">
      <alignment horizontal="distributed" vertical="center" indent="1"/>
    </xf>
    <xf numFmtId="0" fontId="15" fillId="0" borderId="8" xfId="0" applyFont="1" applyBorder="1" applyAlignment="1">
      <alignment horizontal="distributed" vertical="center" indent="1"/>
    </xf>
    <xf numFmtId="0" fontId="15" fillId="0" borderId="10" xfId="0" applyFont="1" applyBorder="1" applyAlignment="1">
      <alignment horizontal="distributed" vertical="center" indent="1"/>
    </xf>
    <xf numFmtId="0" fontId="15" fillId="0" borderId="11" xfId="0" applyFont="1" applyBorder="1" applyAlignment="1">
      <alignment horizontal="distributed" vertical="center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4"/>
  <sheetViews>
    <sheetView tabSelected="1" view="pageBreakPreview" zoomScaleSheetLayoutView="100" workbookViewId="0" topLeftCell="A31">
      <pane xSplit="1" topLeftCell="B1" activePane="topRight" state="frozen"/>
      <selection pane="topLeft" activeCell="A7" sqref="A7"/>
      <selection pane="topRight" activeCell="D42" sqref="D42"/>
    </sheetView>
  </sheetViews>
  <sheetFormatPr defaultColWidth="9.00390625" defaultRowHeight="16.5"/>
  <cols>
    <col min="1" max="1" width="33.625" style="0" customWidth="1"/>
    <col min="2" max="2" width="9.625" style="0" customWidth="1"/>
    <col min="3" max="3" width="5.125" style="0" customWidth="1"/>
    <col min="4" max="4" width="9.375" style="0" customWidth="1"/>
    <col min="5" max="5" width="5.125" style="0" customWidth="1"/>
    <col min="6" max="6" width="9.75390625" style="0" customWidth="1"/>
    <col min="7" max="7" width="5.125" style="0" customWidth="1"/>
    <col min="8" max="8" width="10.25390625" style="0" customWidth="1"/>
    <col min="9" max="9" width="5.125" style="0" customWidth="1"/>
    <col min="10" max="10" width="0.5" style="70" customWidth="1"/>
    <col min="11" max="11" width="12.25390625" style="0" customWidth="1"/>
    <col min="12" max="12" width="5.375" style="0" customWidth="1"/>
    <col min="13" max="13" width="9.375" style="0" customWidth="1"/>
    <col min="14" max="14" width="5.125" style="0" customWidth="1"/>
    <col min="15" max="15" width="9.875" style="0" customWidth="1"/>
    <col min="16" max="16" width="5.125" style="0" customWidth="1"/>
    <col min="17" max="17" width="10.625" style="0" customWidth="1"/>
    <col min="18" max="18" width="5.125" style="0" customWidth="1"/>
    <col min="19" max="19" width="8.125" style="0" customWidth="1"/>
    <col min="20" max="20" width="4.625" style="0" customWidth="1"/>
    <col min="21" max="21" width="11.25390625" style="0" customWidth="1"/>
    <col min="22" max="22" width="5.625" style="0" customWidth="1"/>
    <col min="24" max="51" width="9.125" style="0" customWidth="1"/>
    <col min="52" max="52" width="11.625" style="0" customWidth="1"/>
    <col min="53" max="16384" width="2.75390625" style="0" customWidth="1"/>
  </cols>
  <sheetData>
    <row r="1" spans="1:52" s="2" customFormat="1" ht="19.5">
      <c r="A1" s="1" t="s">
        <v>3</v>
      </c>
      <c r="J1" s="97"/>
      <c r="V1" s="3" t="s">
        <v>4</v>
      </c>
      <c r="W1" s="4"/>
      <c r="X1" s="5"/>
      <c r="Y1" s="30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/>
    </row>
    <row r="2" spans="1:52" s="22" customFormat="1" ht="27.75">
      <c r="A2" s="110" t="s">
        <v>17</v>
      </c>
      <c r="B2" s="103"/>
      <c r="C2" s="103"/>
      <c r="D2" s="103"/>
      <c r="E2" s="103"/>
      <c r="F2" s="103"/>
      <c r="G2" s="103"/>
      <c r="H2" s="103"/>
      <c r="I2" s="103"/>
      <c r="J2" s="98"/>
      <c r="K2" s="102" t="s">
        <v>18</v>
      </c>
      <c r="L2" s="103"/>
      <c r="M2" s="103"/>
      <c r="N2" s="103"/>
      <c r="O2" s="103"/>
      <c r="P2" s="103"/>
      <c r="Q2" s="103"/>
      <c r="R2" s="103"/>
      <c r="S2" s="103"/>
      <c r="T2" s="8"/>
      <c r="U2" s="8"/>
      <c r="V2" s="8"/>
      <c r="W2" s="23"/>
      <c r="X2" s="24"/>
      <c r="Y2" s="31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6"/>
    </row>
    <row r="3" spans="1:51" ht="16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9" t="s">
        <v>1</v>
      </c>
      <c r="W3" s="10"/>
      <c r="X3" s="11"/>
      <c r="Y3" s="3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4" s="14" customFormat="1" ht="16.5" customHeight="1">
      <c r="A4" s="13"/>
      <c r="B4" s="108" t="s">
        <v>38</v>
      </c>
      <c r="C4" s="112"/>
      <c r="D4" s="112"/>
      <c r="E4" s="112"/>
      <c r="F4" s="112"/>
      <c r="G4" s="112"/>
      <c r="H4" s="112"/>
      <c r="I4" s="112"/>
      <c r="J4" s="72"/>
      <c r="K4" s="113" t="s">
        <v>39</v>
      </c>
      <c r="L4" s="114"/>
      <c r="M4" s="105"/>
      <c r="N4" s="105"/>
      <c r="O4" s="105"/>
      <c r="P4" s="105"/>
      <c r="Q4" s="105"/>
      <c r="R4" s="105"/>
      <c r="S4" s="105"/>
      <c r="T4" s="105"/>
      <c r="U4" s="105"/>
      <c r="V4" s="108"/>
      <c r="W4" s="15"/>
      <c r="X4" s="11"/>
      <c r="Y4" s="3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/>
      <c r="BA4" s="16"/>
      <c r="BB4" s="2"/>
    </row>
    <row r="5" spans="1:54" s="14" customFormat="1" ht="16.5" customHeight="1">
      <c r="A5" s="17" t="s">
        <v>2</v>
      </c>
      <c r="B5" s="108" t="s">
        <v>30</v>
      </c>
      <c r="C5" s="109"/>
      <c r="D5" s="108" t="s">
        <v>31</v>
      </c>
      <c r="E5" s="109"/>
      <c r="F5" s="108" t="s">
        <v>32</v>
      </c>
      <c r="G5" s="109"/>
      <c r="H5" s="108" t="s">
        <v>19</v>
      </c>
      <c r="I5" s="109"/>
      <c r="J5" s="95"/>
      <c r="K5" s="111" t="s">
        <v>33</v>
      </c>
      <c r="L5" s="109"/>
      <c r="M5" s="109" t="s">
        <v>34</v>
      </c>
      <c r="N5" s="105"/>
      <c r="O5" s="105" t="s">
        <v>35</v>
      </c>
      <c r="P5" s="105"/>
      <c r="Q5" s="105" t="s">
        <v>36</v>
      </c>
      <c r="R5" s="105"/>
      <c r="S5" s="105" t="s">
        <v>37</v>
      </c>
      <c r="T5" s="105"/>
      <c r="U5" s="106" t="s">
        <v>20</v>
      </c>
      <c r="V5" s="107"/>
      <c r="W5" s="18"/>
      <c r="X5" s="11"/>
      <c r="Y5" s="3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/>
      <c r="BA5" s="19"/>
      <c r="BB5" s="16"/>
    </row>
    <row r="6" spans="1:54" s="14" customFormat="1" ht="16.5" customHeight="1">
      <c r="A6" s="20"/>
      <c r="B6" s="71" t="s">
        <v>29</v>
      </c>
      <c r="C6" s="35" t="s">
        <v>22</v>
      </c>
      <c r="D6" s="71" t="str">
        <f>$B$6</f>
        <v>金額</v>
      </c>
      <c r="E6" s="36" t="str">
        <f>C6</f>
        <v>%</v>
      </c>
      <c r="F6" s="71" t="s">
        <v>29</v>
      </c>
      <c r="G6" s="35" t="str">
        <f>C6</f>
        <v>%</v>
      </c>
      <c r="H6" s="71" t="s">
        <v>29</v>
      </c>
      <c r="I6" s="35" t="str">
        <f>C6</f>
        <v>%</v>
      </c>
      <c r="J6" s="96"/>
      <c r="K6" s="71" t="s">
        <v>29</v>
      </c>
      <c r="L6" s="36" t="str">
        <f>E6</f>
        <v>%</v>
      </c>
      <c r="M6" s="71" t="s">
        <v>29</v>
      </c>
      <c r="N6" s="35" t="str">
        <f>G6</f>
        <v>%</v>
      </c>
      <c r="O6" s="71" t="s">
        <v>29</v>
      </c>
      <c r="P6" s="36" t="str">
        <f>L6</f>
        <v>%</v>
      </c>
      <c r="Q6" s="71" t="s">
        <v>29</v>
      </c>
      <c r="R6" s="36" t="str">
        <f>L6</f>
        <v>%</v>
      </c>
      <c r="S6" s="71" t="s">
        <v>29</v>
      </c>
      <c r="T6" s="35" t="str">
        <f>N6</f>
        <v>%</v>
      </c>
      <c r="U6" s="35" t="s">
        <v>21</v>
      </c>
      <c r="V6" s="37" t="str">
        <f>P6</f>
        <v>%</v>
      </c>
      <c r="W6" s="4"/>
      <c r="X6" s="11"/>
      <c r="Y6" s="3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/>
      <c r="BA6" s="21"/>
      <c r="BB6" s="19"/>
    </row>
    <row r="7" spans="1:25" ht="30" customHeight="1">
      <c r="A7" s="94" t="s">
        <v>135</v>
      </c>
      <c r="B7" s="38"/>
      <c r="C7" s="39"/>
      <c r="D7" s="38"/>
      <c r="E7" s="39"/>
      <c r="F7" s="38"/>
      <c r="G7" s="39"/>
      <c r="H7" s="38">
        <f>H8</f>
        <v>219488</v>
      </c>
      <c r="I7" s="40">
        <f>H7/U7*100</f>
        <v>91.53915128766552</v>
      </c>
      <c r="J7" s="90"/>
      <c r="K7" s="38">
        <f>K8</f>
        <v>5987</v>
      </c>
      <c r="L7" s="40">
        <f>K7/U7*100</f>
        <v>2.496924199770618</v>
      </c>
      <c r="M7" s="38">
        <f>M8</f>
        <v>14300</v>
      </c>
      <c r="N7" s="41">
        <f aca="true" t="shared" si="0" ref="N7:N12">M7/$U7*100</f>
        <v>5.963924512563862</v>
      </c>
      <c r="O7" s="38"/>
      <c r="P7" s="39"/>
      <c r="Q7" s="38"/>
      <c r="R7" s="39"/>
      <c r="S7" s="39"/>
      <c r="T7" s="39"/>
      <c r="U7" s="38">
        <f>U8</f>
        <v>239775</v>
      </c>
      <c r="V7" s="42">
        <f aca="true" t="shared" si="1" ref="V7:V12">C7+E7+G7+I7+L7+N7+P7+R7+T7</f>
        <v>100</v>
      </c>
      <c r="W7" s="34">
        <f>100-V7</f>
        <v>0</v>
      </c>
      <c r="X7" t="str">
        <f>IF(W7=0,"OK","F")</f>
        <v>OK</v>
      </c>
      <c r="Y7" s="33" t="str">
        <f>IF(100-V7=0,"ok","f")</f>
        <v>ok</v>
      </c>
    </row>
    <row r="8" spans="1:25" ht="30" customHeight="1">
      <c r="A8" s="73" t="s">
        <v>136</v>
      </c>
      <c r="B8" s="38"/>
      <c r="C8" s="39"/>
      <c r="D8" s="38"/>
      <c r="E8" s="39"/>
      <c r="F8" s="38"/>
      <c r="G8" s="39"/>
      <c r="H8" s="38">
        <f>H9</f>
        <v>219488</v>
      </c>
      <c r="I8" s="40">
        <f>H8/U8*100</f>
        <v>91.53915128766552</v>
      </c>
      <c r="J8" s="90"/>
      <c r="K8" s="38">
        <f>K9</f>
        <v>5987</v>
      </c>
      <c r="L8" s="40">
        <f>K8/U8*100</f>
        <v>2.496924199770618</v>
      </c>
      <c r="M8" s="38">
        <f>M9</f>
        <v>14300</v>
      </c>
      <c r="N8" s="41">
        <f t="shared" si="0"/>
        <v>5.963924512563862</v>
      </c>
      <c r="O8" s="38"/>
      <c r="P8" s="39"/>
      <c r="Q8" s="38"/>
      <c r="R8" s="39"/>
      <c r="S8" s="39"/>
      <c r="T8" s="39"/>
      <c r="U8" s="38">
        <f>U9</f>
        <v>239775</v>
      </c>
      <c r="V8" s="42">
        <f t="shared" si="1"/>
        <v>100</v>
      </c>
      <c r="W8" s="34">
        <f aca="true" t="shared" si="2" ref="W8:W71">100-V8</f>
        <v>0</v>
      </c>
      <c r="X8" t="str">
        <f aca="true" t="shared" si="3" ref="X8:X71">IF(W8=0,"OK","F")</f>
        <v>OK</v>
      </c>
      <c r="Y8" s="33" t="str">
        <f aca="true" t="shared" si="4" ref="Y8:Y71">IF(100-V8=0,"ok","f")</f>
        <v>ok</v>
      </c>
    </row>
    <row r="9" spans="1:25" ht="28.5" customHeight="1">
      <c r="A9" s="74" t="s">
        <v>57</v>
      </c>
      <c r="B9" s="43"/>
      <c r="C9" s="44"/>
      <c r="D9" s="43"/>
      <c r="E9" s="44"/>
      <c r="F9" s="43"/>
      <c r="G9" s="44"/>
      <c r="H9" s="43">
        <f>SUM(H10:H11)</f>
        <v>219488</v>
      </c>
      <c r="I9" s="44">
        <f>H9/U9*100</f>
        <v>91.53915128766552</v>
      </c>
      <c r="J9" s="82"/>
      <c r="K9" s="43">
        <f>SUM(K10:K11)</f>
        <v>5987</v>
      </c>
      <c r="L9" s="44">
        <f>K9/U9*100</f>
        <v>2.496924199770618</v>
      </c>
      <c r="M9" s="43">
        <f>SUM(M10:M11)</f>
        <v>14300</v>
      </c>
      <c r="N9" s="45">
        <f t="shared" si="0"/>
        <v>5.963924512563862</v>
      </c>
      <c r="O9" s="43"/>
      <c r="P9" s="44"/>
      <c r="Q9" s="43"/>
      <c r="R9" s="44"/>
      <c r="S9" s="44"/>
      <c r="T9" s="44"/>
      <c r="U9" s="43">
        <f>SUM(U10:U11)</f>
        <v>239775</v>
      </c>
      <c r="V9" s="46">
        <f t="shared" si="1"/>
        <v>100</v>
      </c>
      <c r="W9" s="34">
        <f t="shared" si="2"/>
        <v>0</v>
      </c>
      <c r="X9" t="str">
        <f t="shared" si="3"/>
        <v>OK</v>
      </c>
      <c r="Y9" s="33" t="str">
        <f t="shared" si="4"/>
        <v>ok</v>
      </c>
    </row>
    <row r="10" spans="1:25" ht="28.5" customHeight="1">
      <c r="A10" s="75" t="s">
        <v>41</v>
      </c>
      <c r="B10" s="43"/>
      <c r="C10" s="47"/>
      <c r="D10" s="43"/>
      <c r="E10" s="47"/>
      <c r="F10" s="43"/>
      <c r="G10" s="47"/>
      <c r="H10" s="43">
        <v>174455</v>
      </c>
      <c r="I10" s="48">
        <f aca="true" t="shared" si="5" ref="I10:I27">H10/U10*100</f>
        <v>100</v>
      </c>
      <c r="J10" s="83"/>
      <c r="K10" s="43"/>
      <c r="L10" s="44"/>
      <c r="M10" s="43"/>
      <c r="N10" s="41"/>
      <c r="O10" s="43"/>
      <c r="P10" s="47"/>
      <c r="Q10" s="43"/>
      <c r="R10" s="47"/>
      <c r="S10" s="47"/>
      <c r="T10" s="47"/>
      <c r="U10" s="43">
        <v>174455</v>
      </c>
      <c r="V10" s="46">
        <f t="shared" si="1"/>
        <v>100</v>
      </c>
      <c r="W10" s="34">
        <f t="shared" si="2"/>
        <v>0</v>
      </c>
      <c r="X10" t="str">
        <f t="shared" si="3"/>
        <v>OK</v>
      </c>
      <c r="Y10" s="33" t="str">
        <f t="shared" si="4"/>
        <v>ok</v>
      </c>
    </row>
    <row r="11" spans="1:25" ht="28.5" customHeight="1">
      <c r="A11" s="75" t="s">
        <v>40</v>
      </c>
      <c r="B11" s="43"/>
      <c r="C11" s="47"/>
      <c r="D11" s="43"/>
      <c r="E11" s="47"/>
      <c r="F11" s="43"/>
      <c r="G11" s="47"/>
      <c r="H11" s="43">
        <v>45033</v>
      </c>
      <c r="I11" s="44">
        <f t="shared" si="5"/>
        <v>68.94213104715247</v>
      </c>
      <c r="J11" s="82"/>
      <c r="K11" s="43">
        <v>5987</v>
      </c>
      <c r="L11" s="44">
        <f>K11/U11*100</f>
        <v>9.16564605021433</v>
      </c>
      <c r="M11" s="43">
        <v>14300</v>
      </c>
      <c r="N11" s="45">
        <f t="shared" si="0"/>
        <v>21.89222290263319</v>
      </c>
      <c r="O11" s="43"/>
      <c r="P11" s="47"/>
      <c r="Q11" s="43"/>
      <c r="R11" s="47"/>
      <c r="S11" s="47"/>
      <c r="T11" s="47"/>
      <c r="U11" s="43">
        <v>65320</v>
      </c>
      <c r="V11" s="46">
        <f t="shared" si="1"/>
        <v>100</v>
      </c>
      <c r="W11" s="34">
        <f t="shared" si="2"/>
        <v>0</v>
      </c>
      <c r="X11" t="str">
        <f t="shared" si="3"/>
        <v>OK</v>
      </c>
      <c r="Y11" s="33" t="str">
        <f t="shared" si="4"/>
        <v>ok</v>
      </c>
    </row>
    <row r="12" spans="1:25" ht="30" customHeight="1">
      <c r="A12" s="93" t="s">
        <v>137</v>
      </c>
      <c r="B12" s="38">
        <f>B13+B15+B41+B67+B71</f>
        <v>1858900</v>
      </c>
      <c r="C12" s="41">
        <f>B12/$U12*100</f>
        <v>0.9463129995636289</v>
      </c>
      <c r="D12" s="38">
        <f>D13+D15+D41+D67+D71</f>
        <v>4271996</v>
      </c>
      <c r="E12" s="41">
        <f>D12/$U12*100</f>
        <v>2.1747513846273736</v>
      </c>
      <c r="F12" s="38">
        <f>F13+F15+F41+F67+F71</f>
        <v>7730518</v>
      </c>
      <c r="G12" s="41">
        <v>3.93</v>
      </c>
      <c r="H12" s="38">
        <f>H13+H15+H41+H67+H71</f>
        <v>170987479</v>
      </c>
      <c r="I12" s="40">
        <f t="shared" si="5"/>
        <v>87.04485133160095</v>
      </c>
      <c r="J12" s="90"/>
      <c r="K12" s="38">
        <f>K13+K15+K41+K67+K71</f>
        <v>1465996</v>
      </c>
      <c r="L12" s="40">
        <f aca="true" t="shared" si="6" ref="L12:L26">K12/U12*100</f>
        <v>0.7462967734188402</v>
      </c>
      <c r="M12" s="38">
        <f>M13+M15+M41+M67+M71</f>
        <v>501013</v>
      </c>
      <c r="N12" s="41">
        <f t="shared" si="0"/>
        <v>0.2550514362528229</v>
      </c>
      <c r="O12" s="38">
        <f>O13+O15+O41+O67+O71</f>
        <v>9602161</v>
      </c>
      <c r="P12" s="41">
        <f>O12/$U12*100</f>
        <v>4.8881864426289185</v>
      </c>
      <c r="Q12" s="38">
        <f>Q13+Q15+Q41+Q67+Q71</f>
        <v>18000</v>
      </c>
      <c r="R12" s="41">
        <f>Q12/$U12*100</f>
        <v>0.00916328688587085</v>
      </c>
      <c r="S12" s="41"/>
      <c r="T12" s="41"/>
      <c r="U12" s="38">
        <f>U13+U15+U41+U67+U71</f>
        <v>196436063</v>
      </c>
      <c r="V12" s="42">
        <f t="shared" si="1"/>
        <v>99.99461365497841</v>
      </c>
      <c r="W12" s="34">
        <f t="shared" si="2"/>
        <v>0.00538634502159141</v>
      </c>
      <c r="X12" t="str">
        <f t="shared" si="3"/>
        <v>F</v>
      </c>
      <c r="Y12" s="78" t="str">
        <f t="shared" si="4"/>
        <v>f</v>
      </c>
    </row>
    <row r="13" spans="1:25" ht="30" customHeight="1">
      <c r="A13" s="73" t="s">
        <v>138</v>
      </c>
      <c r="B13" s="38">
        <f>B14</f>
        <v>140000</v>
      </c>
      <c r="C13" s="41">
        <f>B13/$U13*100</f>
        <v>16.898314393139284</v>
      </c>
      <c r="D13" s="38">
        <f>D14</f>
        <v>26567</v>
      </c>
      <c r="E13" s="41">
        <f aca="true" t="shared" si="7" ref="E13:E26">D13/$U13*100</f>
        <v>3.20669656058951</v>
      </c>
      <c r="F13" s="38">
        <f>F14</f>
        <v>115432</v>
      </c>
      <c r="G13" s="41">
        <f aca="true" t="shared" si="8" ref="G13:G26">F13/$U13*100</f>
        <v>13.932901621634672</v>
      </c>
      <c r="H13" s="38">
        <f>H14</f>
        <v>361174</v>
      </c>
      <c r="I13" s="40">
        <f t="shared" si="5"/>
        <v>43.59451287591206</v>
      </c>
      <c r="J13" s="90"/>
      <c r="K13" s="38">
        <f>K14</f>
        <v>13235</v>
      </c>
      <c r="L13" s="40">
        <f t="shared" si="6"/>
        <v>1.5974942213799888</v>
      </c>
      <c r="M13" s="38">
        <f>M14</f>
        <v>154077</v>
      </c>
      <c r="N13" s="41">
        <f aca="true" t="shared" si="9" ref="N13:N25">M13/$U13*100</f>
        <v>18.59743990536944</v>
      </c>
      <c r="O13" s="38"/>
      <c r="P13" s="39"/>
      <c r="Q13" s="38">
        <f>Q14</f>
        <v>18000</v>
      </c>
      <c r="R13" s="41">
        <f>Q13/$U13*100</f>
        <v>2.172640421975051</v>
      </c>
      <c r="S13" s="41"/>
      <c r="T13" s="41"/>
      <c r="U13" s="38">
        <f>U14</f>
        <v>828485</v>
      </c>
      <c r="V13" s="42">
        <f aca="true" t="shared" si="10" ref="V13:V27">C13+E13+G13+I13+L13+N13+P13+R13+T13</f>
        <v>100</v>
      </c>
      <c r="W13" s="34">
        <f t="shared" si="2"/>
        <v>0</v>
      </c>
      <c r="X13" t="str">
        <f t="shared" si="3"/>
        <v>OK</v>
      </c>
      <c r="Y13" s="33" t="str">
        <f t="shared" si="4"/>
        <v>ok</v>
      </c>
    </row>
    <row r="14" spans="1:25" ht="28.5" customHeight="1">
      <c r="A14" s="74" t="s">
        <v>57</v>
      </c>
      <c r="B14" s="43">
        <v>140000</v>
      </c>
      <c r="C14" s="45">
        <v>16.9</v>
      </c>
      <c r="D14" s="43">
        <v>26567</v>
      </c>
      <c r="E14" s="45">
        <f t="shared" si="7"/>
        <v>3.20669656058951</v>
      </c>
      <c r="F14" s="43">
        <v>115432</v>
      </c>
      <c r="G14" s="45">
        <f t="shared" si="8"/>
        <v>13.932901621634672</v>
      </c>
      <c r="H14" s="43">
        <v>361174</v>
      </c>
      <c r="I14" s="44">
        <f t="shared" si="5"/>
        <v>43.59451287591206</v>
      </c>
      <c r="J14" s="82"/>
      <c r="K14" s="43">
        <v>13235</v>
      </c>
      <c r="L14" s="44">
        <f t="shared" si="6"/>
        <v>1.5974942213799888</v>
      </c>
      <c r="M14" s="43">
        <v>154077</v>
      </c>
      <c r="N14" s="45">
        <f t="shared" si="9"/>
        <v>18.59743990536944</v>
      </c>
      <c r="O14" s="43"/>
      <c r="P14" s="47"/>
      <c r="Q14" s="43">
        <v>18000</v>
      </c>
      <c r="R14" s="45">
        <f>Q14/$U14*100</f>
        <v>2.172640421975051</v>
      </c>
      <c r="S14" s="45"/>
      <c r="T14" s="45"/>
      <c r="U14" s="43">
        <v>828485</v>
      </c>
      <c r="V14" s="46">
        <f t="shared" si="10"/>
        <v>100.00168560686072</v>
      </c>
      <c r="W14" s="34">
        <f t="shared" si="2"/>
        <v>-0.0016856068607182806</v>
      </c>
      <c r="X14" t="str">
        <f t="shared" si="3"/>
        <v>F</v>
      </c>
      <c r="Y14" s="78" t="str">
        <f t="shared" si="4"/>
        <v>f</v>
      </c>
    </row>
    <row r="15" spans="1:25" ht="30" customHeight="1">
      <c r="A15" s="73" t="s">
        <v>139</v>
      </c>
      <c r="B15" s="38">
        <f>B16+B34+B38</f>
        <v>112825</v>
      </c>
      <c r="C15" s="41">
        <f>B15/$U15*100</f>
        <v>0.2419479528297456</v>
      </c>
      <c r="D15" s="38">
        <f>D16+D34+D38</f>
        <v>491718</v>
      </c>
      <c r="E15" s="41">
        <f>D15/$U15*100</f>
        <v>1.0544663281146631</v>
      </c>
      <c r="F15" s="38">
        <f>F16+F34+F38</f>
        <v>758496</v>
      </c>
      <c r="G15" s="41">
        <f t="shared" si="8"/>
        <v>1.62655931247109</v>
      </c>
      <c r="H15" s="38">
        <f>H16+H34+H38</f>
        <v>44505523</v>
      </c>
      <c r="I15" s="40">
        <f t="shared" si="5"/>
        <v>95.44001931723606</v>
      </c>
      <c r="J15" s="90"/>
      <c r="K15" s="38">
        <f>K16+K34+K38</f>
        <v>614005</v>
      </c>
      <c r="L15" s="40">
        <v>1.32</v>
      </c>
      <c r="M15" s="38">
        <f>M16+M34+M38</f>
        <v>149363</v>
      </c>
      <c r="N15" s="41">
        <f t="shared" si="9"/>
        <v>0.32030199050307373</v>
      </c>
      <c r="O15" s="38"/>
      <c r="P15" s="39"/>
      <c r="Q15" s="38"/>
      <c r="R15" s="39"/>
      <c r="S15" s="39"/>
      <c r="T15" s="39"/>
      <c r="U15" s="38">
        <f>U16+U34+U38</f>
        <v>46631930</v>
      </c>
      <c r="V15" s="42">
        <f t="shared" si="10"/>
        <v>100.00329490115463</v>
      </c>
      <c r="W15" s="34">
        <f t="shared" si="2"/>
        <v>-0.003294901154632157</v>
      </c>
      <c r="X15" t="str">
        <f t="shared" si="3"/>
        <v>F</v>
      </c>
      <c r="Y15" s="78" t="str">
        <f t="shared" si="4"/>
        <v>f</v>
      </c>
    </row>
    <row r="16" spans="1:25" ht="28.5" customHeight="1">
      <c r="A16" s="74" t="s">
        <v>56</v>
      </c>
      <c r="B16" s="43"/>
      <c r="C16" s="47"/>
      <c r="D16" s="43">
        <f>SUM(D17:D27)</f>
        <v>397989</v>
      </c>
      <c r="E16" s="45">
        <f t="shared" si="7"/>
        <v>0.9708475452795197</v>
      </c>
      <c r="F16" s="43">
        <f>SUM(F17:F27)</f>
        <v>455222</v>
      </c>
      <c r="G16" s="45">
        <f t="shared" si="8"/>
        <v>1.1104607445362398</v>
      </c>
      <c r="H16" s="43">
        <f>SUM(H17:H27)</f>
        <v>39878915</v>
      </c>
      <c r="I16" s="44">
        <f t="shared" si="5"/>
        <v>97.2799417475373</v>
      </c>
      <c r="J16" s="82"/>
      <c r="K16" s="43">
        <f>SUM(K17:K27)</f>
        <v>257149</v>
      </c>
      <c r="L16" s="44">
        <f t="shared" si="6"/>
        <v>0.6272848632024584</v>
      </c>
      <c r="M16" s="43">
        <f>SUM(M17:M27)</f>
        <v>4700</v>
      </c>
      <c r="N16" s="45">
        <f t="shared" si="9"/>
        <v>0.011465099444491538</v>
      </c>
      <c r="O16" s="43"/>
      <c r="P16" s="47"/>
      <c r="Q16" s="43"/>
      <c r="R16" s="47"/>
      <c r="S16" s="47"/>
      <c r="T16" s="47"/>
      <c r="U16" s="43">
        <f>SUM(U17:U27)</f>
        <v>40993975</v>
      </c>
      <c r="V16" s="46">
        <f t="shared" si="10"/>
        <v>100.00000000000001</v>
      </c>
      <c r="W16" s="34">
        <f t="shared" si="2"/>
        <v>0</v>
      </c>
      <c r="X16" t="str">
        <f t="shared" si="3"/>
        <v>OK</v>
      </c>
      <c r="Y16" s="78" t="str">
        <f t="shared" si="4"/>
        <v>f</v>
      </c>
    </row>
    <row r="17" spans="1:25" ht="32.25" customHeight="1">
      <c r="A17" s="77" t="s">
        <v>68</v>
      </c>
      <c r="B17" s="43"/>
      <c r="C17" s="47"/>
      <c r="D17" s="43">
        <v>700</v>
      </c>
      <c r="E17" s="45">
        <f t="shared" si="7"/>
        <v>0.003996195393631241</v>
      </c>
      <c r="F17" s="43">
        <v>309100</v>
      </c>
      <c r="G17" s="45">
        <v>1.77</v>
      </c>
      <c r="H17" s="43">
        <v>17202211</v>
      </c>
      <c r="I17" s="44">
        <v>98.21</v>
      </c>
      <c r="J17" s="82"/>
      <c r="K17" s="43">
        <v>650</v>
      </c>
      <c r="L17" s="44">
        <f t="shared" si="6"/>
        <v>0.0037107528655147236</v>
      </c>
      <c r="M17" s="43">
        <v>4000</v>
      </c>
      <c r="N17" s="45">
        <f t="shared" si="9"/>
        <v>0.022835402249321377</v>
      </c>
      <c r="O17" s="43"/>
      <c r="P17" s="47"/>
      <c r="Q17" s="43"/>
      <c r="R17" s="47"/>
      <c r="S17" s="47"/>
      <c r="T17" s="47"/>
      <c r="U17" s="43">
        <v>17516661</v>
      </c>
      <c r="V17" s="46">
        <f t="shared" si="10"/>
        <v>100.01054235050847</v>
      </c>
      <c r="W17" s="34">
        <f t="shared" si="2"/>
        <v>-0.010542350508472964</v>
      </c>
      <c r="X17" t="str">
        <f t="shared" si="3"/>
        <v>F</v>
      </c>
      <c r="Y17" s="78" t="str">
        <f t="shared" si="4"/>
        <v>f</v>
      </c>
    </row>
    <row r="18" spans="1:25" ht="32.25" customHeight="1">
      <c r="A18" s="77" t="s">
        <v>69</v>
      </c>
      <c r="B18" s="43"/>
      <c r="C18" s="47"/>
      <c r="D18" s="43">
        <v>40000</v>
      </c>
      <c r="E18" s="45">
        <f t="shared" si="7"/>
        <v>1.82952487239064</v>
      </c>
      <c r="F18" s="43"/>
      <c r="G18" s="41"/>
      <c r="H18" s="43">
        <v>2146360</v>
      </c>
      <c r="I18" s="44">
        <f t="shared" si="5"/>
        <v>98.17047512760936</v>
      </c>
      <c r="J18" s="82"/>
      <c r="K18" s="43"/>
      <c r="L18" s="44"/>
      <c r="M18" s="43"/>
      <c r="N18" s="45"/>
      <c r="O18" s="43"/>
      <c r="P18" s="47"/>
      <c r="Q18" s="43"/>
      <c r="R18" s="47"/>
      <c r="S18" s="47"/>
      <c r="T18" s="47"/>
      <c r="U18" s="43">
        <v>2186360</v>
      </c>
      <c r="V18" s="46">
        <f t="shared" si="10"/>
        <v>100</v>
      </c>
      <c r="W18" s="34">
        <f t="shared" si="2"/>
        <v>0</v>
      </c>
      <c r="X18" t="str">
        <f t="shared" si="3"/>
        <v>OK</v>
      </c>
      <c r="Y18" s="33" t="str">
        <f t="shared" si="4"/>
        <v>ok</v>
      </c>
    </row>
    <row r="19" spans="1:25" ht="32.25" customHeight="1">
      <c r="A19" s="77" t="s">
        <v>70</v>
      </c>
      <c r="B19" s="43"/>
      <c r="C19" s="47"/>
      <c r="D19" s="43"/>
      <c r="E19" s="45"/>
      <c r="F19" s="43"/>
      <c r="G19" s="41"/>
      <c r="H19" s="43">
        <v>7231454</v>
      </c>
      <c r="I19" s="48">
        <f t="shared" si="5"/>
        <v>100</v>
      </c>
      <c r="J19" s="83"/>
      <c r="K19" s="43"/>
      <c r="L19" s="44"/>
      <c r="M19" s="43"/>
      <c r="N19" s="45"/>
      <c r="O19" s="43"/>
      <c r="P19" s="47"/>
      <c r="Q19" s="43"/>
      <c r="R19" s="47"/>
      <c r="S19" s="47"/>
      <c r="T19" s="47"/>
      <c r="U19" s="43">
        <v>7231454</v>
      </c>
      <c r="V19" s="46">
        <f t="shared" si="10"/>
        <v>100</v>
      </c>
      <c r="W19" s="34">
        <f t="shared" si="2"/>
        <v>0</v>
      </c>
      <c r="X19" t="str">
        <f t="shared" si="3"/>
        <v>OK</v>
      </c>
      <c r="Y19" s="33" t="str">
        <f t="shared" si="4"/>
        <v>ok</v>
      </c>
    </row>
    <row r="20" spans="1:25" ht="32.25" customHeight="1">
      <c r="A20" s="77" t="s">
        <v>71</v>
      </c>
      <c r="B20" s="43"/>
      <c r="C20" s="47"/>
      <c r="D20" s="43">
        <v>284356</v>
      </c>
      <c r="E20" s="45">
        <f t="shared" si="7"/>
        <v>4.8442248722316865</v>
      </c>
      <c r="F20" s="43">
        <v>50309</v>
      </c>
      <c r="G20" s="45">
        <f t="shared" si="8"/>
        <v>0.8570528109028961</v>
      </c>
      <c r="H20" s="43">
        <v>5535235</v>
      </c>
      <c r="I20" s="44">
        <f t="shared" si="5"/>
        <v>94.29701873935265</v>
      </c>
      <c r="J20" s="82"/>
      <c r="K20" s="43"/>
      <c r="L20" s="44"/>
      <c r="M20" s="43">
        <v>100</v>
      </c>
      <c r="N20" s="45">
        <f t="shared" si="9"/>
        <v>0.0017035775127768312</v>
      </c>
      <c r="O20" s="43"/>
      <c r="P20" s="47"/>
      <c r="Q20" s="43"/>
      <c r="R20" s="47"/>
      <c r="S20" s="47"/>
      <c r="T20" s="47"/>
      <c r="U20" s="43">
        <v>5870000</v>
      </c>
      <c r="V20" s="46">
        <f t="shared" si="10"/>
        <v>100</v>
      </c>
      <c r="W20" s="34">
        <f t="shared" si="2"/>
        <v>0</v>
      </c>
      <c r="X20" t="str">
        <f t="shared" si="3"/>
        <v>OK</v>
      </c>
      <c r="Y20" s="33" t="str">
        <f t="shared" si="4"/>
        <v>ok</v>
      </c>
    </row>
    <row r="21" spans="1:25" ht="32.25" customHeight="1">
      <c r="A21" s="77" t="s">
        <v>101</v>
      </c>
      <c r="B21" s="43"/>
      <c r="C21" s="47"/>
      <c r="D21" s="43"/>
      <c r="E21" s="45"/>
      <c r="F21" s="43"/>
      <c r="G21" s="41"/>
      <c r="H21" s="43"/>
      <c r="I21" s="44"/>
      <c r="J21" s="82"/>
      <c r="K21" s="43">
        <v>255959</v>
      </c>
      <c r="L21" s="48">
        <f t="shared" si="6"/>
        <v>100</v>
      </c>
      <c r="M21" s="43"/>
      <c r="N21" s="45"/>
      <c r="O21" s="43"/>
      <c r="P21" s="47"/>
      <c r="Q21" s="43"/>
      <c r="R21" s="47"/>
      <c r="S21" s="47"/>
      <c r="T21" s="47"/>
      <c r="U21" s="43">
        <v>255959</v>
      </c>
      <c r="V21" s="46">
        <f t="shared" si="10"/>
        <v>100</v>
      </c>
      <c r="W21" s="34">
        <f t="shared" si="2"/>
        <v>0</v>
      </c>
      <c r="X21" t="str">
        <f t="shared" si="3"/>
        <v>OK</v>
      </c>
      <c r="Y21" s="33" t="str">
        <f t="shared" si="4"/>
        <v>ok</v>
      </c>
    </row>
    <row r="22" spans="1:25" ht="32.25" customHeight="1">
      <c r="A22" s="77" t="s">
        <v>72</v>
      </c>
      <c r="B22" s="43"/>
      <c r="C22" s="47"/>
      <c r="D22" s="43">
        <v>38948</v>
      </c>
      <c r="E22" s="45">
        <f t="shared" si="7"/>
        <v>0.687565494196967</v>
      </c>
      <c r="F22" s="43">
        <v>40421</v>
      </c>
      <c r="G22" s="45">
        <f t="shared" si="8"/>
        <v>0.7135689853377736</v>
      </c>
      <c r="H22" s="43">
        <v>5585255</v>
      </c>
      <c r="I22" s="44">
        <f t="shared" si="5"/>
        <v>98.59886552046527</v>
      </c>
      <c r="J22" s="82"/>
      <c r="K22" s="43"/>
      <c r="L22" s="44"/>
      <c r="M22" s="43"/>
      <c r="N22" s="45"/>
      <c r="O22" s="43"/>
      <c r="P22" s="47"/>
      <c r="Q22" s="43"/>
      <c r="R22" s="47"/>
      <c r="S22" s="47"/>
      <c r="T22" s="47"/>
      <c r="U22" s="43">
        <v>5664624</v>
      </c>
      <c r="V22" s="46">
        <f t="shared" si="10"/>
        <v>100.00000000000001</v>
      </c>
      <c r="W22" s="34">
        <f t="shared" si="2"/>
        <v>0</v>
      </c>
      <c r="X22" t="str">
        <f t="shared" si="3"/>
        <v>OK</v>
      </c>
      <c r="Y22" s="78" t="str">
        <f t="shared" si="4"/>
        <v>f</v>
      </c>
    </row>
    <row r="23" spans="1:25" ht="32.25" customHeight="1">
      <c r="A23" s="77" t="s">
        <v>73</v>
      </c>
      <c r="B23" s="43"/>
      <c r="C23" s="47"/>
      <c r="D23" s="43">
        <v>2485</v>
      </c>
      <c r="E23" s="45">
        <f t="shared" si="7"/>
        <v>8.699761938103908</v>
      </c>
      <c r="F23" s="43">
        <v>18842</v>
      </c>
      <c r="G23" s="45">
        <f t="shared" si="8"/>
        <v>65.96415067917658</v>
      </c>
      <c r="H23" s="43">
        <v>6737</v>
      </c>
      <c r="I23" s="44">
        <f t="shared" si="5"/>
        <v>23.585632264388742</v>
      </c>
      <c r="J23" s="82"/>
      <c r="K23" s="43"/>
      <c r="L23" s="44"/>
      <c r="M23" s="43">
        <v>500</v>
      </c>
      <c r="N23" s="45">
        <f t="shared" si="9"/>
        <v>1.7504551183307662</v>
      </c>
      <c r="O23" s="43"/>
      <c r="P23" s="47"/>
      <c r="Q23" s="43"/>
      <c r="R23" s="47"/>
      <c r="S23" s="47"/>
      <c r="T23" s="47"/>
      <c r="U23" s="43">
        <v>28564</v>
      </c>
      <c r="V23" s="46">
        <f t="shared" si="10"/>
        <v>100</v>
      </c>
      <c r="W23" s="34">
        <f t="shared" si="2"/>
        <v>0</v>
      </c>
      <c r="X23" t="str">
        <f t="shared" si="3"/>
        <v>OK</v>
      </c>
      <c r="Y23" s="33" t="str">
        <f t="shared" si="4"/>
        <v>ok</v>
      </c>
    </row>
    <row r="24" spans="1:25" ht="32.25" customHeight="1">
      <c r="A24" s="77" t="s">
        <v>74</v>
      </c>
      <c r="B24" s="43"/>
      <c r="C24" s="47"/>
      <c r="D24" s="43"/>
      <c r="E24" s="45"/>
      <c r="F24" s="43">
        <v>16550</v>
      </c>
      <c r="G24" s="45">
        <f t="shared" si="8"/>
        <v>53.387096774193544</v>
      </c>
      <c r="H24" s="43">
        <v>14450</v>
      </c>
      <c r="I24" s="44">
        <f t="shared" si="5"/>
        <v>46.61290322580645</v>
      </c>
      <c r="J24" s="82"/>
      <c r="K24" s="43"/>
      <c r="L24" s="44"/>
      <c r="M24" s="43"/>
      <c r="N24" s="45"/>
      <c r="O24" s="43"/>
      <c r="P24" s="47"/>
      <c r="Q24" s="43"/>
      <c r="R24" s="47"/>
      <c r="S24" s="47"/>
      <c r="T24" s="47"/>
      <c r="U24" s="43">
        <v>31000</v>
      </c>
      <c r="V24" s="46">
        <f t="shared" si="10"/>
        <v>100</v>
      </c>
      <c r="W24" s="34">
        <f t="shared" si="2"/>
        <v>0</v>
      </c>
      <c r="X24" t="str">
        <f t="shared" si="3"/>
        <v>OK</v>
      </c>
      <c r="Y24" s="33" t="str">
        <f t="shared" si="4"/>
        <v>ok</v>
      </c>
    </row>
    <row r="25" spans="1:25" ht="32.25" customHeight="1">
      <c r="A25" s="77" t="s">
        <v>75</v>
      </c>
      <c r="B25" s="43"/>
      <c r="C25" s="47"/>
      <c r="D25" s="43">
        <v>1500</v>
      </c>
      <c r="E25" s="45">
        <f t="shared" si="7"/>
        <v>0.1513752440925811</v>
      </c>
      <c r="F25" s="43"/>
      <c r="G25" s="41"/>
      <c r="H25" s="43">
        <v>989315</v>
      </c>
      <c r="I25" s="44">
        <f t="shared" si="5"/>
        <v>99.83853307296792</v>
      </c>
      <c r="J25" s="82"/>
      <c r="K25" s="43"/>
      <c r="L25" s="44"/>
      <c r="M25" s="43">
        <v>100</v>
      </c>
      <c r="N25" s="45">
        <f t="shared" si="9"/>
        <v>0.010091682939505407</v>
      </c>
      <c r="O25" s="43"/>
      <c r="P25" s="47"/>
      <c r="Q25" s="43"/>
      <c r="R25" s="47"/>
      <c r="S25" s="47"/>
      <c r="T25" s="47"/>
      <c r="U25" s="43">
        <v>990915</v>
      </c>
      <c r="V25" s="46">
        <f t="shared" si="10"/>
        <v>100</v>
      </c>
      <c r="W25" s="34">
        <f t="shared" si="2"/>
        <v>0</v>
      </c>
      <c r="X25" t="str">
        <f t="shared" si="3"/>
        <v>OK</v>
      </c>
      <c r="Y25" s="33" t="str">
        <f t="shared" si="4"/>
        <v>ok</v>
      </c>
    </row>
    <row r="26" spans="1:25" ht="32.25" customHeight="1">
      <c r="A26" s="77" t="s">
        <v>76</v>
      </c>
      <c r="B26" s="43"/>
      <c r="C26" s="47"/>
      <c r="D26" s="43">
        <v>30000</v>
      </c>
      <c r="E26" s="45">
        <f t="shared" si="7"/>
        <v>3.5294117647058822</v>
      </c>
      <c r="F26" s="43">
        <v>20000</v>
      </c>
      <c r="G26" s="45">
        <f t="shared" si="8"/>
        <v>2.3529411764705883</v>
      </c>
      <c r="H26" s="43">
        <v>799460</v>
      </c>
      <c r="I26" s="44">
        <v>94.06</v>
      </c>
      <c r="J26" s="82"/>
      <c r="K26" s="43">
        <v>540</v>
      </c>
      <c r="L26" s="44">
        <f t="shared" si="6"/>
        <v>0.06352941176470589</v>
      </c>
      <c r="M26" s="43"/>
      <c r="N26" s="45"/>
      <c r="O26" s="43"/>
      <c r="P26" s="47"/>
      <c r="Q26" s="43"/>
      <c r="R26" s="47"/>
      <c r="S26" s="47"/>
      <c r="T26" s="47"/>
      <c r="U26" s="43">
        <v>850000</v>
      </c>
      <c r="V26" s="46">
        <f t="shared" si="10"/>
        <v>100.00588235294117</v>
      </c>
      <c r="W26" s="34">
        <f t="shared" si="2"/>
        <v>-0.005882352941171121</v>
      </c>
      <c r="X26" t="str">
        <f t="shared" si="3"/>
        <v>F</v>
      </c>
      <c r="Y26" s="33" t="str">
        <f t="shared" si="4"/>
        <v>f</v>
      </c>
    </row>
    <row r="27" spans="1:25" ht="32.25" customHeight="1">
      <c r="A27" s="85" t="s">
        <v>77</v>
      </c>
      <c r="B27" s="51"/>
      <c r="C27" s="52"/>
      <c r="D27" s="51"/>
      <c r="E27" s="53"/>
      <c r="F27" s="51"/>
      <c r="G27" s="54"/>
      <c r="H27" s="51">
        <v>368438</v>
      </c>
      <c r="I27" s="56">
        <f t="shared" si="5"/>
        <v>100</v>
      </c>
      <c r="J27" s="56"/>
      <c r="K27" s="51"/>
      <c r="L27" s="55"/>
      <c r="M27" s="51"/>
      <c r="N27" s="52"/>
      <c r="O27" s="51"/>
      <c r="P27" s="52"/>
      <c r="Q27" s="51"/>
      <c r="R27" s="52"/>
      <c r="S27" s="52"/>
      <c r="T27" s="52"/>
      <c r="U27" s="51">
        <v>368438</v>
      </c>
      <c r="V27" s="57">
        <f t="shared" si="10"/>
        <v>100</v>
      </c>
      <c r="W27" s="34">
        <f t="shared" si="2"/>
        <v>0</v>
      </c>
      <c r="X27" t="str">
        <f t="shared" si="3"/>
        <v>OK</v>
      </c>
      <c r="Y27" s="33" t="str">
        <f t="shared" si="4"/>
        <v>ok</v>
      </c>
    </row>
    <row r="28" spans="1:52" s="2" customFormat="1" ht="19.5">
      <c r="A28" s="1" t="s">
        <v>5</v>
      </c>
      <c r="J28" s="97"/>
      <c r="V28" s="3" t="s">
        <v>6</v>
      </c>
      <c r="W28" s="34" t="e">
        <f t="shared" si="2"/>
        <v>#VALUE!</v>
      </c>
      <c r="X28"/>
      <c r="Y28" s="33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/>
    </row>
    <row r="29" spans="1:52" s="22" customFormat="1" ht="27">
      <c r="A29" s="110" t="s">
        <v>150</v>
      </c>
      <c r="B29" s="103"/>
      <c r="C29" s="103"/>
      <c r="D29" s="103"/>
      <c r="E29" s="103"/>
      <c r="F29" s="103"/>
      <c r="G29" s="103"/>
      <c r="H29" s="103"/>
      <c r="I29" s="103"/>
      <c r="J29" s="98"/>
      <c r="K29" s="102" t="s">
        <v>23</v>
      </c>
      <c r="L29" s="103"/>
      <c r="M29" s="103"/>
      <c r="N29" s="103"/>
      <c r="O29" s="103"/>
      <c r="P29" s="103"/>
      <c r="Q29" s="103"/>
      <c r="R29" s="103"/>
      <c r="S29" s="103"/>
      <c r="T29" s="104"/>
      <c r="U29" s="104"/>
      <c r="V29" s="104"/>
      <c r="W29" s="34">
        <f t="shared" si="2"/>
        <v>100</v>
      </c>
      <c r="X29"/>
      <c r="Y29" s="33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6"/>
    </row>
    <row r="30" spans="1:51" ht="16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9" t="s">
        <v>1</v>
      </c>
      <c r="W30" s="34" t="e">
        <f t="shared" si="2"/>
        <v>#VALUE!</v>
      </c>
      <c r="Y30" s="33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4" s="14" customFormat="1" ht="16.5" customHeight="1">
      <c r="A31" s="13"/>
      <c r="B31" s="108" t="s">
        <v>38</v>
      </c>
      <c r="C31" s="112"/>
      <c r="D31" s="112"/>
      <c r="E31" s="112"/>
      <c r="F31" s="112"/>
      <c r="G31" s="112"/>
      <c r="H31" s="112"/>
      <c r="I31" s="112"/>
      <c r="J31" s="72"/>
      <c r="K31" s="113" t="s">
        <v>39</v>
      </c>
      <c r="L31" s="114"/>
      <c r="M31" s="105"/>
      <c r="N31" s="105"/>
      <c r="O31" s="105"/>
      <c r="P31" s="105"/>
      <c r="Q31" s="105"/>
      <c r="R31" s="105"/>
      <c r="S31" s="105"/>
      <c r="T31" s="105"/>
      <c r="U31" s="105"/>
      <c r="V31" s="108"/>
      <c r="W31" s="34">
        <f t="shared" si="2"/>
        <v>100</v>
      </c>
      <c r="X31"/>
      <c r="Y31" s="33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/>
      <c r="BA31" s="16"/>
      <c r="BB31" s="2"/>
    </row>
    <row r="32" spans="1:54" s="14" customFormat="1" ht="16.5" customHeight="1">
      <c r="A32" s="17" t="s">
        <v>2</v>
      </c>
      <c r="B32" s="108" t="s">
        <v>30</v>
      </c>
      <c r="C32" s="109"/>
      <c r="D32" s="108" t="s">
        <v>31</v>
      </c>
      <c r="E32" s="109"/>
      <c r="F32" s="108" t="s">
        <v>32</v>
      </c>
      <c r="G32" s="109"/>
      <c r="H32" s="108" t="s">
        <v>19</v>
      </c>
      <c r="I32" s="109"/>
      <c r="J32" s="95"/>
      <c r="K32" s="108" t="s">
        <v>33</v>
      </c>
      <c r="L32" s="109"/>
      <c r="M32" s="109" t="s">
        <v>34</v>
      </c>
      <c r="N32" s="105"/>
      <c r="O32" s="105" t="s">
        <v>35</v>
      </c>
      <c r="P32" s="105"/>
      <c r="Q32" s="105" t="s">
        <v>36</v>
      </c>
      <c r="R32" s="105"/>
      <c r="S32" s="105" t="s">
        <v>37</v>
      </c>
      <c r="T32" s="105"/>
      <c r="U32" s="106" t="s">
        <v>20</v>
      </c>
      <c r="V32" s="107"/>
      <c r="W32" s="34">
        <f t="shared" si="2"/>
        <v>100</v>
      </c>
      <c r="X32"/>
      <c r="Y32" s="33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/>
      <c r="BA32" s="19"/>
      <c r="BB32" s="16"/>
    </row>
    <row r="33" spans="1:54" s="14" customFormat="1" ht="16.5" customHeight="1">
      <c r="A33" s="20"/>
      <c r="B33" s="71" t="s">
        <v>29</v>
      </c>
      <c r="C33" s="35" t="s">
        <v>22</v>
      </c>
      <c r="D33" s="71" t="str">
        <f>$B$6</f>
        <v>金額</v>
      </c>
      <c r="E33" s="36" t="str">
        <f>C33</f>
        <v>%</v>
      </c>
      <c r="F33" s="71" t="s">
        <v>29</v>
      </c>
      <c r="G33" s="35" t="str">
        <f>C33</f>
        <v>%</v>
      </c>
      <c r="H33" s="71" t="s">
        <v>29</v>
      </c>
      <c r="I33" s="35" t="str">
        <f>C33</f>
        <v>%</v>
      </c>
      <c r="J33" s="96"/>
      <c r="K33" s="71" t="s">
        <v>29</v>
      </c>
      <c r="L33" s="35" t="str">
        <f>E33</f>
        <v>%</v>
      </c>
      <c r="M33" s="71" t="s">
        <v>29</v>
      </c>
      <c r="N33" s="35" t="str">
        <f>G33</f>
        <v>%</v>
      </c>
      <c r="O33" s="71" t="s">
        <v>29</v>
      </c>
      <c r="P33" s="36" t="str">
        <f>L33</f>
        <v>%</v>
      </c>
      <c r="Q33" s="71" t="s">
        <v>29</v>
      </c>
      <c r="R33" s="36" t="str">
        <f>L33</f>
        <v>%</v>
      </c>
      <c r="S33" s="71" t="s">
        <v>29</v>
      </c>
      <c r="T33" s="35" t="str">
        <f>N33</f>
        <v>%</v>
      </c>
      <c r="U33" s="35" t="s">
        <v>21</v>
      </c>
      <c r="V33" s="37" t="str">
        <f>P33</f>
        <v>%</v>
      </c>
      <c r="W33" s="34" t="e">
        <f t="shared" si="2"/>
        <v>#VALUE!</v>
      </c>
      <c r="X33"/>
      <c r="Y33" s="33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/>
      <c r="BA33" s="21"/>
      <c r="BB33" s="19"/>
    </row>
    <row r="34" spans="1:25" ht="28.5" customHeight="1">
      <c r="A34" s="74" t="s">
        <v>59</v>
      </c>
      <c r="B34" s="43"/>
      <c r="C34" s="47"/>
      <c r="D34" s="50"/>
      <c r="E34" s="45"/>
      <c r="F34" s="43"/>
      <c r="G34" s="49"/>
      <c r="H34" s="43">
        <f>SUM(H35,H36:H37)</f>
        <v>122210</v>
      </c>
      <c r="I34" s="44">
        <f>H34/U34*100</f>
        <v>99.18837756675595</v>
      </c>
      <c r="J34" s="82"/>
      <c r="K34" s="43">
        <f>SUM(K35,K36:K37)</f>
        <v>1000</v>
      </c>
      <c r="L34" s="44">
        <f>K34/U34*100</f>
        <v>0.8116224332440549</v>
      </c>
      <c r="M34" s="43"/>
      <c r="N34" s="47"/>
      <c r="O34" s="43"/>
      <c r="P34" s="47"/>
      <c r="Q34" s="43"/>
      <c r="R34" s="47"/>
      <c r="S34" s="47"/>
      <c r="T34" s="47"/>
      <c r="U34" s="43">
        <f>SUM(U35,U36:U37)</f>
        <v>123210</v>
      </c>
      <c r="V34" s="46">
        <f>C34+E34+G34+I34+L34+N34+P34+R34+T34</f>
        <v>100</v>
      </c>
      <c r="W34" s="34">
        <f t="shared" si="2"/>
        <v>0</v>
      </c>
      <c r="X34" t="str">
        <f>IF(W34=0,"OK","F")</f>
        <v>OK</v>
      </c>
      <c r="Y34" s="33" t="str">
        <f>IF(100-V34=0,"ok","f")</f>
        <v>ok</v>
      </c>
    </row>
    <row r="35" spans="1:25" ht="28.5" customHeight="1">
      <c r="A35" s="77" t="s">
        <v>78</v>
      </c>
      <c r="B35" s="79"/>
      <c r="C35" s="80"/>
      <c r="D35" s="79"/>
      <c r="E35" s="60"/>
      <c r="F35" s="79"/>
      <c r="G35" s="81"/>
      <c r="H35" s="79"/>
      <c r="I35" s="82"/>
      <c r="J35" s="82"/>
      <c r="K35" s="79">
        <v>1000</v>
      </c>
      <c r="L35" s="83">
        <f>K35/U35*100</f>
        <v>100</v>
      </c>
      <c r="M35" s="79"/>
      <c r="N35" s="80"/>
      <c r="O35" s="79"/>
      <c r="P35" s="80"/>
      <c r="Q35" s="79"/>
      <c r="R35" s="80"/>
      <c r="S35" s="80"/>
      <c r="T35" s="80"/>
      <c r="U35" s="79">
        <v>1000</v>
      </c>
      <c r="V35" s="84">
        <f>C35+E35+G35+I35+L35+N35+P35+R35+T35</f>
        <v>100</v>
      </c>
      <c r="W35" s="34">
        <f t="shared" si="2"/>
        <v>0</v>
      </c>
      <c r="X35" t="str">
        <f>IF(W35=0,"OK","F")</f>
        <v>OK</v>
      </c>
      <c r="Y35" s="33" t="str">
        <f>IF(100-V35=0,"ok","f")</f>
        <v>ok</v>
      </c>
    </row>
    <row r="36" spans="1:25" ht="28.5" customHeight="1">
      <c r="A36" s="77" t="s">
        <v>79</v>
      </c>
      <c r="B36" s="43"/>
      <c r="C36" s="47"/>
      <c r="D36" s="43"/>
      <c r="E36" s="47"/>
      <c r="F36" s="43"/>
      <c r="G36" s="47"/>
      <c r="H36" s="43">
        <v>88908</v>
      </c>
      <c r="I36" s="47">
        <v>100</v>
      </c>
      <c r="J36" s="80"/>
      <c r="K36" s="43"/>
      <c r="L36" s="47"/>
      <c r="M36" s="43"/>
      <c r="N36" s="47"/>
      <c r="O36" s="43"/>
      <c r="P36" s="47"/>
      <c r="Q36" s="43"/>
      <c r="R36" s="47"/>
      <c r="S36" s="47"/>
      <c r="T36" s="47"/>
      <c r="U36" s="43">
        <v>88908</v>
      </c>
      <c r="V36" s="46">
        <f aca="true" t="shared" si="11" ref="V36:V55">C36+E36+G36+I36+L36+N36+P36+R36+T36</f>
        <v>100</v>
      </c>
      <c r="W36" s="34">
        <f t="shared" si="2"/>
        <v>0</v>
      </c>
      <c r="X36" t="str">
        <f t="shared" si="3"/>
        <v>OK</v>
      </c>
      <c r="Y36" s="33" t="str">
        <f t="shared" si="4"/>
        <v>ok</v>
      </c>
    </row>
    <row r="37" spans="1:25" ht="34.5" customHeight="1">
      <c r="A37" s="77" t="s">
        <v>80</v>
      </c>
      <c r="B37" s="43"/>
      <c r="C37" s="47"/>
      <c r="D37" s="43"/>
      <c r="E37" s="47"/>
      <c r="F37" s="43"/>
      <c r="G37" s="47"/>
      <c r="H37" s="43">
        <v>33302</v>
      </c>
      <c r="I37" s="47">
        <v>100</v>
      </c>
      <c r="J37" s="80"/>
      <c r="K37" s="43"/>
      <c r="L37" s="47"/>
      <c r="M37" s="43"/>
      <c r="N37" s="47"/>
      <c r="O37" s="43"/>
      <c r="P37" s="47"/>
      <c r="Q37" s="43"/>
      <c r="R37" s="47"/>
      <c r="S37" s="47"/>
      <c r="T37" s="47"/>
      <c r="U37" s="43">
        <v>33302</v>
      </c>
      <c r="V37" s="46">
        <f t="shared" si="11"/>
        <v>100</v>
      </c>
      <c r="W37" s="34">
        <f t="shared" si="2"/>
        <v>0</v>
      </c>
      <c r="X37" t="str">
        <f t="shared" si="3"/>
        <v>OK</v>
      </c>
      <c r="Y37" s="33" t="str">
        <f t="shared" si="4"/>
        <v>ok</v>
      </c>
    </row>
    <row r="38" spans="1:25" ht="28.5" customHeight="1">
      <c r="A38" s="74" t="s">
        <v>60</v>
      </c>
      <c r="B38" s="43">
        <f>SUM(B39:B40)</f>
        <v>112825</v>
      </c>
      <c r="C38" s="45">
        <f>B38/$U38*100</f>
        <v>2.0458788212328947</v>
      </c>
      <c r="D38" s="43">
        <f>SUM(D39:D40)</f>
        <v>93729</v>
      </c>
      <c r="E38" s="45">
        <f aca="true" t="shared" si="12" ref="E38:E53">D38/$U38*100</f>
        <v>1.6996071441199911</v>
      </c>
      <c r="F38" s="43">
        <f>SUM(F39:F40)</f>
        <v>303274</v>
      </c>
      <c r="G38" s="45">
        <f aca="true" t="shared" si="13" ref="G38:G54">F38/$U38*100</f>
        <v>5.499329524755905</v>
      </c>
      <c r="H38" s="43">
        <f>SUM(H39:H40)</f>
        <v>4504398</v>
      </c>
      <c r="I38" s="44">
        <f aca="true" t="shared" si="14" ref="I38:I55">H38/U38*100</f>
        <v>81.67917102241354</v>
      </c>
      <c r="J38" s="82"/>
      <c r="K38" s="43">
        <f>SUM(K39:K40)</f>
        <v>355856</v>
      </c>
      <c r="L38" s="44">
        <f aca="true" t="shared" si="15" ref="L38:L54">K38/U38*100</f>
        <v>6.452809694736565</v>
      </c>
      <c r="M38" s="43">
        <f>SUM(M39:M40)</f>
        <v>144663</v>
      </c>
      <c r="N38" s="45">
        <f aca="true" t="shared" si="16" ref="N38:N55">M38/$U38*100</f>
        <v>2.623203792741097</v>
      </c>
      <c r="O38" s="43"/>
      <c r="P38" s="44"/>
      <c r="Q38" s="43"/>
      <c r="R38" s="44"/>
      <c r="S38" s="44"/>
      <c r="T38" s="44"/>
      <c r="U38" s="43">
        <f>SUM(U39:U40)</f>
        <v>5514745</v>
      </c>
      <c r="V38" s="46">
        <f t="shared" si="11"/>
        <v>100</v>
      </c>
      <c r="W38" s="34">
        <f t="shared" si="2"/>
        <v>0</v>
      </c>
      <c r="X38" t="str">
        <f t="shared" si="3"/>
        <v>OK</v>
      </c>
      <c r="Y38" s="33" t="str">
        <f t="shared" si="4"/>
        <v>ok</v>
      </c>
    </row>
    <row r="39" spans="1:25" ht="28.5" customHeight="1">
      <c r="A39" s="75" t="s">
        <v>41</v>
      </c>
      <c r="B39" s="43"/>
      <c r="C39" s="45"/>
      <c r="D39" s="43">
        <v>17500</v>
      </c>
      <c r="E39" s="45">
        <f t="shared" si="12"/>
        <v>1.3039558294276752</v>
      </c>
      <c r="F39" s="43">
        <v>224893</v>
      </c>
      <c r="G39" s="45">
        <f t="shared" si="13"/>
        <v>16.757173619855894</v>
      </c>
      <c r="H39" s="43">
        <v>1091467</v>
      </c>
      <c r="I39" s="44">
        <f t="shared" si="14"/>
        <v>81.32712898731064</v>
      </c>
      <c r="J39" s="82"/>
      <c r="K39" s="43">
        <v>8210</v>
      </c>
      <c r="L39" s="44">
        <f t="shared" si="15"/>
        <v>0.6117415634057836</v>
      </c>
      <c r="M39" s="43"/>
      <c r="N39" s="45"/>
      <c r="O39" s="43"/>
      <c r="P39" s="47"/>
      <c r="Q39" s="43"/>
      <c r="R39" s="47"/>
      <c r="S39" s="47"/>
      <c r="T39" s="47"/>
      <c r="U39" s="43">
        <v>1342070</v>
      </c>
      <c r="V39" s="46">
        <f t="shared" si="11"/>
        <v>100</v>
      </c>
      <c r="W39" s="34">
        <f t="shared" si="2"/>
        <v>0</v>
      </c>
      <c r="X39" t="str">
        <f t="shared" si="3"/>
        <v>OK</v>
      </c>
      <c r="Y39" s="33" t="str">
        <f t="shared" si="4"/>
        <v>ok</v>
      </c>
    </row>
    <row r="40" spans="1:25" ht="28.5" customHeight="1">
      <c r="A40" s="75" t="s">
        <v>40</v>
      </c>
      <c r="B40" s="43">
        <v>112825</v>
      </c>
      <c r="C40" s="45">
        <f>B40/$U40*100</f>
        <v>2.7039009747943465</v>
      </c>
      <c r="D40" s="43">
        <v>76229</v>
      </c>
      <c r="E40" s="45">
        <f t="shared" si="12"/>
        <v>1.8268616654783802</v>
      </c>
      <c r="F40" s="43">
        <v>78381</v>
      </c>
      <c r="G40" s="45">
        <f t="shared" si="13"/>
        <v>1.8784352963027315</v>
      </c>
      <c r="H40" s="43">
        <v>3412931</v>
      </c>
      <c r="I40" s="44">
        <f t="shared" si="14"/>
        <v>81.7923993601227</v>
      </c>
      <c r="J40" s="82"/>
      <c r="K40" s="43">
        <v>347646</v>
      </c>
      <c r="L40" s="44">
        <f t="shared" si="15"/>
        <v>8.331489991432354</v>
      </c>
      <c r="M40" s="43">
        <v>144663</v>
      </c>
      <c r="N40" s="45">
        <f t="shared" si="16"/>
        <v>3.466912711869484</v>
      </c>
      <c r="O40" s="43"/>
      <c r="P40" s="47"/>
      <c r="Q40" s="43"/>
      <c r="R40" s="47"/>
      <c r="S40" s="47"/>
      <c r="T40" s="47"/>
      <c r="U40" s="43">
        <v>4172675</v>
      </c>
      <c r="V40" s="46">
        <f t="shared" si="11"/>
        <v>99.99999999999999</v>
      </c>
      <c r="W40" s="34">
        <f t="shared" si="2"/>
        <v>0</v>
      </c>
      <c r="X40" t="str">
        <f t="shared" si="3"/>
        <v>OK</v>
      </c>
      <c r="Y40" s="78" t="str">
        <f t="shared" si="4"/>
        <v>f</v>
      </c>
    </row>
    <row r="41" spans="1:25" ht="30" customHeight="1">
      <c r="A41" s="73" t="s">
        <v>42</v>
      </c>
      <c r="B41" s="38">
        <f>B42+B55+B64</f>
        <v>1566840</v>
      </c>
      <c r="C41" s="41">
        <f>B41/$U41*100</f>
        <v>1.1999955058757572</v>
      </c>
      <c r="D41" s="38">
        <f>D42+D55+D64</f>
        <v>3627870</v>
      </c>
      <c r="E41" s="41">
        <f t="shared" si="12"/>
        <v>2.778476229801054</v>
      </c>
      <c r="F41" s="38">
        <f>F42+F55+F64</f>
        <v>6600440</v>
      </c>
      <c r="G41" s="41">
        <v>5.05</v>
      </c>
      <c r="H41" s="38">
        <f>H42+H55+H64</f>
        <v>108268339</v>
      </c>
      <c r="I41" s="40">
        <f t="shared" si="14"/>
        <v>82.9194558657125</v>
      </c>
      <c r="J41" s="90"/>
      <c r="K41" s="38">
        <f>K42+K55+K64</f>
        <v>739168</v>
      </c>
      <c r="L41" s="40">
        <f t="shared" si="15"/>
        <v>0.566106480615233</v>
      </c>
      <c r="M41" s="38">
        <f>M42+M55+M64</f>
        <v>165671</v>
      </c>
      <c r="N41" s="41">
        <f t="shared" si="16"/>
        <v>0.1268824228727519</v>
      </c>
      <c r="O41" s="38">
        <f>O42+O55+O64</f>
        <v>9602161</v>
      </c>
      <c r="P41" s="41">
        <v>7.3540055440858465</v>
      </c>
      <c r="Q41" s="38"/>
      <c r="R41" s="39"/>
      <c r="S41" s="39"/>
      <c r="T41" s="39"/>
      <c r="U41" s="38">
        <f>U42+U55+U64</f>
        <v>130570489</v>
      </c>
      <c r="V41" s="42">
        <f t="shared" si="11"/>
        <v>99.99492204896315</v>
      </c>
      <c r="W41" s="34">
        <f t="shared" si="2"/>
        <v>0.0050779510368528236</v>
      </c>
      <c r="X41" t="str">
        <f t="shared" si="3"/>
        <v>F</v>
      </c>
      <c r="Y41" s="33" t="str">
        <f t="shared" si="4"/>
        <v>f</v>
      </c>
    </row>
    <row r="42" spans="1:25" ht="28.5" customHeight="1">
      <c r="A42" s="74" t="s">
        <v>56</v>
      </c>
      <c r="B42" s="43">
        <f>SUM(B43:B54)</f>
        <v>1065359</v>
      </c>
      <c r="C42" s="45">
        <f>B42/$U42*100</f>
        <v>1.5088460245943152</v>
      </c>
      <c r="D42" s="43">
        <f>SUM(D43:D54)</f>
        <v>3435817</v>
      </c>
      <c r="E42" s="45">
        <f t="shared" si="12"/>
        <v>4.866076901479752</v>
      </c>
      <c r="F42" s="43">
        <f>SUM(F43:F54)</f>
        <v>4683570</v>
      </c>
      <c r="G42" s="45">
        <f t="shared" si="13"/>
        <v>6.633243794260148</v>
      </c>
      <c r="H42" s="43">
        <f>SUM(H43:H54)</f>
        <v>61033361</v>
      </c>
      <c r="I42" s="44">
        <f t="shared" si="14"/>
        <v>86.44029300215207</v>
      </c>
      <c r="J42" s="82"/>
      <c r="K42" s="43">
        <f>SUM(K43:K54)</f>
        <v>334447</v>
      </c>
      <c r="L42" s="44">
        <f t="shared" si="15"/>
        <v>0.4736704025473995</v>
      </c>
      <c r="M42" s="43">
        <f>SUM(M43:M54)</f>
        <v>54982</v>
      </c>
      <c r="N42" s="45">
        <f t="shared" si="16"/>
        <v>0.07786987496632088</v>
      </c>
      <c r="O42" s="43"/>
      <c r="P42" s="47"/>
      <c r="Q42" s="43"/>
      <c r="R42" s="47"/>
      <c r="S42" s="47"/>
      <c r="T42" s="47"/>
      <c r="U42" s="43">
        <f>SUM(U43:U54)</f>
        <v>70607536</v>
      </c>
      <c r="V42" s="46">
        <f t="shared" si="11"/>
        <v>100.00000000000001</v>
      </c>
      <c r="W42" s="34">
        <f t="shared" si="2"/>
        <v>0</v>
      </c>
      <c r="X42" t="str">
        <f t="shared" si="3"/>
        <v>OK</v>
      </c>
      <c r="Y42" s="78" t="str">
        <f t="shared" si="4"/>
        <v>f</v>
      </c>
    </row>
    <row r="43" spans="1:25" ht="34.5" customHeight="1">
      <c r="A43" s="77" t="s">
        <v>102</v>
      </c>
      <c r="B43" s="43">
        <v>416782</v>
      </c>
      <c r="C43" s="45">
        <f>B43/$U43*100</f>
        <v>4.107279116549965</v>
      </c>
      <c r="D43" s="43">
        <v>286464</v>
      </c>
      <c r="E43" s="45">
        <f t="shared" si="12"/>
        <v>2.8230288372419374</v>
      </c>
      <c r="F43" s="43">
        <v>540585</v>
      </c>
      <c r="G43" s="45">
        <f t="shared" si="13"/>
        <v>5.32732575116047</v>
      </c>
      <c r="H43" s="43">
        <v>8825871</v>
      </c>
      <c r="I43" s="44">
        <v>86.97</v>
      </c>
      <c r="J43" s="82"/>
      <c r="K43" s="43">
        <v>58684</v>
      </c>
      <c r="L43" s="44">
        <f t="shared" si="15"/>
        <v>0.5783156846399753</v>
      </c>
      <c r="M43" s="43">
        <v>19013</v>
      </c>
      <c r="N43" s="45">
        <f t="shared" si="16"/>
        <v>0.1873682113022263</v>
      </c>
      <c r="O43" s="43"/>
      <c r="P43" s="47"/>
      <c r="Q43" s="43"/>
      <c r="R43" s="47"/>
      <c r="S43" s="47"/>
      <c r="T43" s="47"/>
      <c r="U43" s="43">
        <v>10147399</v>
      </c>
      <c r="V43" s="46">
        <f t="shared" si="11"/>
        <v>99.99331760089457</v>
      </c>
      <c r="W43" s="34">
        <f t="shared" si="2"/>
        <v>0.0066823991054292264</v>
      </c>
      <c r="X43" t="str">
        <f t="shared" si="3"/>
        <v>F</v>
      </c>
      <c r="Y43" s="78" t="str">
        <f t="shared" si="4"/>
        <v>f</v>
      </c>
    </row>
    <row r="44" spans="1:25" ht="28.5" customHeight="1">
      <c r="A44" s="77" t="s">
        <v>81</v>
      </c>
      <c r="B44" s="43"/>
      <c r="C44" s="45"/>
      <c r="D44" s="43"/>
      <c r="E44" s="45"/>
      <c r="F44" s="43"/>
      <c r="G44" s="45"/>
      <c r="H44" s="43">
        <v>1897324</v>
      </c>
      <c r="I44" s="48">
        <f t="shared" si="14"/>
        <v>100</v>
      </c>
      <c r="J44" s="99"/>
      <c r="K44" s="43"/>
      <c r="L44" s="44"/>
      <c r="M44" s="43"/>
      <c r="N44" s="45"/>
      <c r="O44" s="43"/>
      <c r="P44" s="47"/>
      <c r="Q44" s="43"/>
      <c r="R44" s="47"/>
      <c r="S44" s="47"/>
      <c r="T44" s="47"/>
      <c r="U44" s="43">
        <v>1897324</v>
      </c>
      <c r="V44" s="46">
        <f t="shared" si="11"/>
        <v>100</v>
      </c>
      <c r="W44" s="34">
        <f t="shared" si="2"/>
        <v>0</v>
      </c>
      <c r="X44" t="str">
        <f t="shared" si="3"/>
        <v>OK</v>
      </c>
      <c r="Y44" s="33" t="str">
        <f t="shared" si="4"/>
        <v>ok</v>
      </c>
    </row>
    <row r="45" spans="1:25" ht="34.5" customHeight="1">
      <c r="A45" s="77" t="s">
        <v>82</v>
      </c>
      <c r="B45" s="43"/>
      <c r="C45" s="45"/>
      <c r="D45" s="43"/>
      <c r="E45" s="45"/>
      <c r="F45" s="43"/>
      <c r="G45" s="45"/>
      <c r="H45" s="43">
        <v>1217527</v>
      </c>
      <c r="I45" s="44">
        <f t="shared" si="14"/>
        <v>99.98152333151577</v>
      </c>
      <c r="J45" s="82"/>
      <c r="K45" s="43"/>
      <c r="L45" s="44"/>
      <c r="M45" s="43">
        <v>225</v>
      </c>
      <c r="N45" s="45">
        <f t="shared" si="16"/>
        <v>0.01847666848422339</v>
      </c>
      <c r="O45" s="43"/>
      <c r="P45" s="47"/>
      <c r="Q45" s="43"/>
      <c r="R45" s="47"/>
      <c r="S45" s="47"/>
      <c r="T45" s="47"/>
      <c r="U45" s="43">
        <v>1217752</v>
      </c>
      <c r="V45" s="46">
        <f t="shared" si="11"/>
        <v>100</v>
      </c>
      <c r="W45" s="34">
        <f t="shared" si="2"/>
        <v>0</v>
      </c>
      <c r="X45" t="str">
        <f t="shared" si="3"/>
        <v>OK</v>
      </c>
      <c r="Y45" s="33" t="str">
        <f t="shared" si="4"/>
        <v>ok</v>
      </c>
    </row>
    <row r="46" spans="1:25" ht="28.5" customHeight="1">
      <c r="A46" s="77" t="s">
        <v>83</v>
      </c>
      <c r="B46" s="43"/>
      <c r="C46" s="45"/>
      <c r="D46" s="43"/>
      <c r="E46" s="45"/>
      <c r="F46" s="43">
        <v>35900</v>
      </c>
      <c r="G46" s="45">
        <f t="shared" si="13"/>
        <v>12.459523900420987</v>
      </c>
      <c r="H46" s="43">
        <v>250658</v>
      </c>
      <c r="I46" s="44">
        <f t="shared" si="14"/>
        <v>86.99385353291709</v>
      </c>
      <c r="J46" s="82"/>
      <c r="K46" s="43">
        <v>1040</v>
      </c>
      <c r="L46" s="44">
        <f t="shared" si="15"/>
        <v>0.36094442497041296</v>
      </c>
      <c r="M46" s="43">
        <v>535</v>
      </c>
      <c r="N46" s="45">
        <f t="shared" si="16"/>
        <v>0.1856781416915105</v>
      </c>
      <c r="O46" s="43"/>
      <c r="P46" s="47"/>
      <c r="Q46" s="43"/>
      <c r="R46" s="47"/>
      <c r="S46" s="47"/>
      <c r="T46" s="47"/>
      <c r="U46" s="43">
        <v>288133</v>
      </c>
      <c r="V46" s="46">
        <f t="shared" si="11"/>
        <v>100</v>
      </c>
      <c r="W46" s="34">
        <f t="shared" si="2"/>
        <v>0</v>
      </c>
      <c r="X46" t="str">
        <f t="shared" si="3"/>
        <v>OK</v>
      </c>
      <c r="Y46" s="33" t="str">
        <f t="shared" si="4"/>
        <v>ok</v>
      </c>
    </row>
    <row r="47" spans="1:25" ht="28.5" customHeight="1">
      <c r="A47" s="77" t="s">
        <v>84</v>
      </c>
      <c r="B47" s="43">
        <v>176710</v>
      </c>
      <c r="C47" s="45">
        <f>B47/$U47*100</f>
        <v>1.145123746720997</v>
      </c>
      <c r="D47" s="43">
        <v>1100000</v>
      </c>
      <c r="E47" s="45">
        <f t="shared" si="12"/>
        <v>7.128267338538265</v>
      </c>
      <c r="F47" s="43">
        <v>397065</v>
      </c>
      <c r="G47" s="45">
        <f t="shared" si="13"/>
        <v>2.5730777007060874</v>
      </c>
      <c r="H47" s="43">
        <v>13741527</v>
      </c>
      <c r="I47" s="44">
        <f t="shared" si="14"/>
        <v>89.04843463249246</v>
      </c>
      <c r="J47" s="82"/>
      <c r="K47" s="43">
        <v>3523</v>
      </c>
      <c r="L47" s="44">
        <f t="shared" si="15"/>
        <v>0.02282989621242755</v>
      </c>
      <c r="M47" s="43">
        <v>12695</v>
      </c>
      <c r="N47" s="45">
        <f t="shared" si="16"/>
        <v>0.08226668532976661</v>
      </c>
      <c r="O47" s="43"/>
      <c r="P47" s="47"/>
      <c r="Q47" s="43"/>
      <c r="R47" s="47"/>
      <c r="S47" s="47"/>
      <c r="T47" s="47"/>
      <c r="U47" s="43">
        <v>15431520</v>
      </c>
      <c r="V47" s="46">
        <f t="shared" si="11"/>
        <v>100</v>
      </c>
      <c r="W47" s="34">
        <f t="shared" si="2"/>
        <v>0</v>
      </c>
      <c r="X47" t="str">
        <f t="shared" si="3"/>
        <v>OK</v>
      </c>
      <c r="Y47" s="33" t="str">
        <f t="shared" si="4"/>
        <v>ok</v>
      </c>
    </row>
    <row r="48" spans="1:25" ht="28.5" customHeight="1">
      <c r="A48" s="77" t="s">
        <v>85</v>
      </c>
      <c r="B48" s="43">
        <v>103592</v>
      </c>
      <c r="C48" s="45">
        <f>B48/$U48*100</f>
        <v>20.084025956149077</v>
      </c>
      <c r="D48" s="43">
        <v>22816</v>
      </c>
      <c r="E48" s="45">
        <f t="shared" si="12"/>
        <v>4.423479961922709</v>
      </c>
      <c r="F48" s="43">
        <v>66394</v>
      </c>
      <c r="G48" s="45">
        <f t="shared" si="13"/>
        <v>12.872218118508783</v>
      </c>
      <c r="H48" s="43">
        <v>309743</v>
      </c>
      <c r="I48" s="44">
        <f t="shared" si="14"/>
        <v>60.05180372746432</v>
      </c>
      <c r="J48" s="82"/>
      <c r="K48" s="43">
        <v>3170</v>
      </c>
      <c r="L48" s="44">
        <v>0.62</v>
      </c>
      <c r="M48" s="43">
        <v>10078</v>
      </c>
      <c r="N48" s="45">
        <v>1.96</v>
      </c>
      <c r="O48" s="43"/>
      <c r="P48" s="47"/>
      <c r="Q48" s="43"/>
      <c r="R48" s="47"/>
      <c r="S48" s="47"/>
      <c r="T48" s="47"/>
      <c r="U48" s="43">
        <v>515793</v>
      </c>
      <c r="V48" s="46">
        <f t="shared" si="11"/>
        <v>100.01152776404489</v>
      </c>
      <c r="W48" s="34">
        <f t="shared" si="2"/>
        <v>-0.011527764044885203</v>
      </c>
      <c r="X48" t="str">
        <f t="shared" si="3"/>
        <v>F</v>
      </c>
      <c r="Y48" s="78" t="str">
        <f t="shared" si="4"/>
        <v>f</v>
      </c>
    </row>
    <row r="49" spans="1:25" ht="28.5" customHeight="1">
      <c r="A49" s="77" t="s">
        <v>86</v>
      </c>
      <c r="B49" s="43"/>
      <c r="C49" s="45"/>
      <c r="D49" s="43">
        <v>976409</v>
      </c>
      <c r="E49" s="45">
        <f t="shared" si="12"/>
        <v>15.028136709841123</v>
      </c>
      <c r="F49" s="43">
        <v>103000</v>
      </c>
      <c r="G49" s="45">
        <v>1.58</v>
      </c>
      <c r="H49" s="43">
        <v>5412086</v>
      </c>
      <c r="I49" s="44">
        <f t="shared" si="14"/>
        <v>83.29866715015655</v>
      </c>
      <c r="J49" s="82"/>
      <c r="K49" s="43">
        <v>3393</v>
      </c>
      <c r="L49" s="44">
        <f t="shared" si="15"/>
        <v>0.05222244761825314</v>
      </c>
      <c r="M49" s="43">
        <v>2318</v>
      </c>
      <c r="N49" s="45">
        <f t="shared" si="16"/>
        <v>0.035676874028620915</v>
      </c>
      <c r="O49" s="43"/>
      <c r="P49" s="47"/>
      <c r="Q49" s="43"/>
      <c r="R49" s="47"/>
      <c r="S49" s="47"/>
      <c r="T49" s="47"/>
      <c r="U49" s="43">
        <v>6497206</v>
      </c>
      <c r="V49" s="46">
        <f t="shared" si="11"/>
        <v>99.99470318164454</v>
      </c>
      <c r="W49" s="34">
        <f t="shared" si="2"/>
        <v>0.0052968183554611414</v>
      </c>
      <c r="X49" t="str">
        <f t="shared" si="3"/>
        <v>F</v>
      </c>
      <c r="Y49" s="33" t="str">
        <f t="shared" si="4"/>
        <v>f</v>
      </c>
    </row>
    <row r="50" spans="1:25" ht="28.5" customHeight="1">
      <c r="A50" s="77" t="s">
        <v>87</v>
      </c>
      <c r="B50" s="43"/>
      <c r="C50" s="45"/>
      <c r="D50" s="43"/>
      <c r="E50" s="45"/>
      <c r="F50" s="43"/>
      <c r="G50" s="45"/>
      <c r="H50" s="43">
        <v>2448554</v>
      </c>
      <c r="I50" s="44">
        <f t="shared" si="14"/>
        <v>99.90085614593976</v>
      </c>
      <c r="J50" s="82"/>
      <c r="K50" s="43">
        <v>1430</v>
      </c>
      <c r="L50" s="44">
        <f t="shared" si="15"/>
        <v>0.058343914117758425</v>
      </c>
      <c r="M50" s="43">
        <v>1000</v>
      </c>
      <c r="N50" s="45">
        <f t="shared" si="16"/>
        <v>0.04079993994248841</v>
      </c>
      <c r="O50" s="43"/>
      <c r="P50" s="47"/>
      <c r="Q50" s="43"/>
      <c r="R50" s="47"/>
      <c r="S50" s="47"/>
      <c r="T50" s="47"/>
      <c r="U50" s="43">
        <v>2450984</v>
      </c>
      <c r="V50" s="46">
        <f t="shared" si="11"/>
        <v>100</v>
      </c>
      <c r="W50" s="34">
        <f t="shared" si="2"/>
        <v>0</v>
      </c>
      <c r="X50" t="str">
        <f t="shared" si="3"/>
        <v>OK</v>
      </c>
      <c r="Y50" s="33" t="str">
        <f t="shared" si="4"/>
        <v>ok</v>
      </c>
    </row>
    <row r="51" spans="1:25" ht="28.5" customHeight="1">
      <c r="A51" s="77" t="s">
        <v>61</v>
      </c>
      <c r="B51" s="43"/>
      <c r="C51" s="45"/>
      <c r="D51" s="43"/>
      <c r="E51" s="45"/>
      <c r="F51" s="43"/>
      <c r="G51" s="45"/>
      <c r="H51" s="43">
        <v>179672</v>
      </c>
      <c r="I51" s="48">
        <f t="shared" si="14"/>
        <v>100</v>
      </c>
      <c r="J51" s="83"/>
      <c r="K51" s="43"/>
      <c r="L51" s="44"/>
      <c r="M51" s="43"/>
      <c r="N51" s="45"/>
      <c r="O51" s="43"/>
      <c r="P51" s="47"/>
      <c r="Q51" s="43"/>
      <c r="R51" s="47"/>
      <c r="S51" s="47"/>
      <c r="T51" s="47"/>
      <c r="U51" s="43">
        <v>179672</v>
      </c>
      <c r="V51" s="46">
        <f t="shared" si="11"/>
        <v>100</v>
      </c>
      <c r="W51" s="34">
        <f t="shared" si="2"/>
        <v>0</v>
      </c>
      <c r="X51" t="str">
        <f t="shared" si="3"/>
        <v>OK</v>
      </c>
      <c r="Y51" s="33" t="str">
        <f t="shared" si="4"/>
        <v>ok</v>
      </c>
    </row>
    <row r="52" spans="1:25" ht="28.5" customHeight="1">
      <c r="A52" s="77" t="s">
        <v>62</v>
      </c>
      <c r="B52" s="43">
        <v>368275</v>
      </c>
      <c r="C52" s="45">
        <f>B52/$U52*100</f>
        <v>1.2338627487630969</v>
      </c>
      <c r="D52" s="43">
        <v>250128</v>
      </c>
      <c r="E52" s="45">
        <f t="shared" si="12"/>
        <v>0.8380249042770102</v>
      </c>
      <c r="F52" s="43">
        <v>3498296</v>
      </c>
      <c r="G52" s="45">
        <f t="shared" si="13"/>
        <v>11.720635716643667</v>
      </c>
      <c r="H52" s="43">
        <v>25470479</v>
      </c>
      <c r="I52" s="44">
        <f t="shared" si="14"/>
        <v>85.3358909273036</v>
      </c>
      <c r="J52" s="82"/>
      <c r="K52" s="43">
        <v>252027</v>
      </c>
      <c r="L52" s="44">
        <f t="shared" si="15"/>
        <v>0.8443872839115253</v>
      </c>
      <c r="M52" s="43">
        <v>8118</v>
      </c>
      <c r="N52" s="45">
        <f t="shared" si="16"/>
        <v>0.027198419101103308</v>
      </c>
      <c r="O52" s="43"/>
      <c r="P52" s="47"/>
      <c r="Q52" s="43"/>
      <c r="R52" s="47"/>
      <c r="S52" s="47"/>
      <c r="T52" s="47"/>
      <c r="U52" s="43">
        <v>29847323</v>
      </c>
      <c r="V52" s="46">
        <f t="shared" si="11"/>
        <v>100</v>
      </c>
      <c r="W52" s="34">
        <f t="shared" si="2"/>
        <v>0</v>
      </c>
      <c r="X52" t="str">
        <f t="shared" si="3"/>
        <v>OK</v>
      </c>
      <c r="Y52" s="33" t="str">
        <f t="shared" si="4"/>
        <v>ok</v>
      </c>
    </row>
    <row r="53" spans="1:25" ht="34.5" customHeight="1">
      <c r="A53" s="77" t="s">
        <v>88</v>
      </c>
      <c r="B53" s="43"/>
      <c r="C53" s="45"/>
      <c r="D53" s="43">
        <v>800000</v>
      </c>
      <c r="E53" s="45">
        <f t="shared" si="12"/>
        <v>89.15953761863791</v>
      </c>
      <c r="F53" s="43"/>
      <c r="G53" s="45"/>
      <c r="H53" s="43">
        <v>97268</v>
      </c>
      <c r="I53" s="44">
        <f t="shared" si="14"/>
        <v>10.840462381362089</v>
      </c>
      <c r="J53" s="82"/>
      <c r="K53" s="43"/>
      <c r="L53" s="44"/>
      <c r="M53" s="43"/>
      <c r="N53" s="45"/>
      <c r="O53" s="43"/>
      <c r="P53" s="47"/>
      <c r="Q53" s="43"/>
      <c r="R53" s="47"/>
      <c r="S53" s="47"/>
      <c r="T53" s="47"/>
      <c r="U53" s="43">
        <v>897268</v>
      </c>
      <c r="V53" s="46">
        <f t="shared" si="11"/>
        <v>100</v>
      </c>
      <c r="W53" s="34">
        <f t="shared" si="2"/>
        <v>0</v>
      </c>
      <c r="X53" t="str">
        <f t="shared" si="3"/>
        <v>OK</v>
      </c>
      <c r="Y53" s="33" t="str">
        <f t="shared" si="4"/>
        <v>ok</v>
      </c>
    </row>
    <row r="54" spans="1:25" ht="28.5" customHeight="1">
      <c r="A54" s="77" t="s">
        <v>89</v>
      </c>
      <c r="B54" s="43"/>
      <c r="C54" s="45"/>
      <c r="D54" s="43"/>
      <c r="E54" s="45"/>
      <c r="F54" s="43">
        <v>42330</v>
      </c>
      <c r="G54" s="45">
        <f t="shared" si="13"/>
        <v>3.421540590480471</v>
      </c>
      <c r="H54" s="43">
        <v>1182652</v>
      </c>
      <c r="I54" s="44">
        <v>95.6</v>
      </c>
      <c r="J54" s="82"/>
      <c r="K54" s="43">
        <v>11180</v>
      </c>
      <c r="L54" s="44">
        <f t="shared" si="15"/>
        <v>0.903681167058154</v>
      </c>
      <c r="M54" s="43">
        <v>1000</v>
      </c>
      <c r="N54" s="45">
        <f t="shared" si="16"/>
        <v>0.08083015805529106</v>
      </c>
      <c r="O54" s="43"/>
      <c r="P54" s="47"/>
      <c r="Q54" s="43"/>
      <c r="R54" s="47"/>
      <c r="S54" s="47"/>
      <c r="T54" s="47"/>
      <c r="U54" s="43">
        <v>1237162</v>
      </c>
      <c r="V54" s="46">
        <f t="shared" si="11"/>
        <v>100.00605191559391</v>
      </c>
      <c r="W54" s="34">
        <f t="shared" si="2"/>
        <v>-0.006051915593914714</v>
      </c>
      <c r="X54" t="str">
        <f t="shared" si="3"/>
        <v>F</v>
      </c>
      <c r="Y54" s="78" t="str">
        <f t="shared" si="4"/>
        <v>f</v>
      </c>
    </row>
    <row r="55" spans="1:25" ht="28.5" customHeight="1">
      <c r="A55" s="87" t="s">
        <v>59</v>
      </c>
      <c r="B55" s="51"/>
      <c r="C55" s="53"/>
      <c r="D55" s="51"/>
      <c r="E55" s="53"/>
      <c r="F55" s="51"/>
      <c r="G55" s="59"/>
      <c r="H55" s="51">
        <f>SUM(H62:H63)</f>
        <v>292345</v>
      </c>
      <c r="I55" s="55">
        <f t="shared" si="14"/>
        <v>99.96170377183654</v>
      </c>
      <c r="J55" s="55"/>
      <c r="K55" s="51"/>
      <c r="L55" s="55"/>
      <c r="M55" s="51">
        <f>SUM(M62:M63)</f>
        <v>112</v>
      </c>
      <c r="N55" s="53">
        <f t="shared" si="16"/>
        <v>0.03829622816345651</v>
      </c>
      <c r="O55" s="51"/>
      <c r="P55" s="52"/>
      <c r="Q55" s="51"/>
      <c r="R55" s="52"/>
      <c r="S55" s="52"/>
      <c r="T55" s="52"/>
      <c r="U55" s="51">
        <f>SUM(U62:U63)</f>
        <v>292457</v>
      </c>
      <c r="V55" s="57">
        <f t="shared" si="11"/>
        <v>100</v>
      </c>
      <c r="W55" s="34">
        <f t="shared" si="2"/>
        <v>0</v>
      </c>
      <c r="X55" t="str">
        <f t="shared" si="3"/>
        <v>OK</v>
      </c>
      <c r="Y55" s="33" t="str">
        <f t="shared" si="4"/>
        <v>ok</v>
      </c>
    </row>
    <row r="56" spans="1:52" s="2" customFormat="1" ht="19.5">
      <c r="A56" s="1" t="s">
        <v>7</v>
      </c>
      <c r="J56" s="97"/>
      <c r="V56" s="3" t="s">
        <v>8</v>
      </c>
      <c r="W56" s="34" t="e">
        <f t="shared" si="2"/>
        <v>#VALUE!</v>
      </c>
      <c r="X56"/>
      <c r="Y56" s="33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/>
    </row>
    <row r="57" spans="1:52" s="22" customFormat="1" ht="27">
      <c r="A57" s="110" t="s">
        <v>25</v>
      </c>
      <c r="B57" s="103"/>
      <c r="C57" s="103"/>
      <c r="D57" s="103"/>
      <c r="E57" s="103"/>
      <c r="F57" s="103"/>
      <c r="G57" s="103"/>
      <c r="H57" s="103"/>
      <c r="I57" s="103"/>
      <c r="J57" s="98"/>
      <c r="K57" s="102" t="s">
        <v>28</v>
      </c>
      <c r="L57" s="103"/>
      <c r="M57" s="103"/>
      <c r="N57" s="103"/>
      <c r="O57" s="103"/>
      <c r="P57" s="103"/>
      <c r="Q57" s="103"/>
      <c r="R57" s="103"/>
      <c r="S57" s="103"/>
      <c r="T57" s="104"/>
      <c r="U57" s="104"/>
      <c r="V57" s="104"/>
      <c r="W57" s="34">
        <f t="shared" si="2"/>
        <v>100</v>
      </c>
      <c r="X57"/>
      <c r="Y57" s="33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6"/>
    </row>
    <row r="58" spans="1:51" ht="16.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9" t="s">
        <v>1</v>
      </c>
      <c r="W58" s="34" t="e">
        <f t="shared" si="2"/>
        <v>#VALUE!</v>
      </c>
      <c r="Y58" s="33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4" s="14" customFormat="1" ht="16.5" customHeight="1">
      <c r="A59" s="13"/>
      <c r="B59" s="108" t="s">
        <v>38</v>
      </c>
      <c r="C59" s="112"/>
      <c r="D59" s="112"/>
      <c r="E59" s="112"/>
      <c r="F59" s="112"/>
      <c r="G59" s="112"/>
      <c r="H59" s="112"/>
      <c r="I59" s="112"/>
      <c r="J59" s="72"/>
      <c r="K59" s="113" t="s">
        <v>39</v>
      </c>
      <c r="L59" s="114"/>
      <c r="M59" s="105"/>
      <c r="N59" s="105"/>
      <c r="O59" s="105"/>
      <c r="P59" s="105"/>
      <c r="Q59" s="105"/>
      <c r="R59" s="105"/>
      <c r="S59" s="105"/>
      <c r="T59" s="105"/>
      <c r="U59" s="105"/>
      <c r="V59" s="108"/>
      <c r="W59" s="34">
        <f t="shared" si="2"/>
        <v>100</v>
      </c>
      <c r="X59"/>
      <c r="Y59" s="33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/>
      <c r="BA59" s="16"/>
      <c r="BB59" s="2"/>
    </row>
    <row r="60" spans="1:54" s="14" customFormat="1" ht="16.5" customHeight="1">
      <c r="A60" s="17" t="s">
        <v>2</v>
      </c>
      <c r="B60" s="108" t="s">
        <v>30</v>
      </c>
      <c r="C60" s="109"/>
      <c r="D60" s="108" t="s">
        <v>31</v>
      </c>
      <c r="E60" s="109"/>
      <c r="F60" s="108" t="s">
        <v>32</v>
      </c>
      <c r="G60" s="109"/>
      <c r="H60" s="108" t="s">
        <v>19</v>
      </c>
      <c r="I60" s="109"/>
      <c r="J60" s="95"/>
      <c r="K60" s="108" t="s">
        <v>33</v>
      </c>
      <c r="L60" s="109"/>
      <c r="M60" s="109" t="s">
        <v>34</v>
      </c>
      <c r="N60" s="105"/>
      <c r="O60" s="105" t="s">
        <v>35</v>
      </c>
      <c r="P60" s="105"/>
      <c r="Q60" s="105" t="s">
        <v>36</v>
      </c>
      <c r="R60" s="105"/>
      <c r="S60" s="105" t="s">
        <v>37</v>
      </c>
      <c r="T60" s="105"/>
      <c r="U60" s="106" t="s">
        <v>20</v>
      </c>
      <c r="V60" s="107"/>
      <c r="W60" s="34">
        <f t="shared" si="2"/>
        <v>100</v>
      </c>
      <c r="X60"/>
      <c r="Y60" s="33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/>
      <c r="BA60" s="19"/>
      <c r="BB60" s="16"/>
    </row>
    <row r="61" spans="1:54" s="14" customFormat="1" ht="16.5" customHeight="1">
      <c r="A61" s="20"/>
      <c r="B61" s="71" t="s">
        <v>29</v>
      </c>
      <c r="C61" s="35" t="s">
        <v>22</v>
      </c>
      <c r="D61" s="71" t="str">
        <f>$B$6</f>
        <v>金額</v>
      </c>
      <c r="E61" s="36" t="str">
        <f>C61</f>
        <v>%</v>
      </c>
      <c r="F61" s="71" t="s">
        <v>29</v>
      </c>
      <c r="G61" s="35" t="str">
        <f>C61</f>
        <v>%</v>
      </c>
      <c r="H61" s="71" t="s">
        <v>29</v>
      </c>
      <c r="I61" s="35" t="str">
        <f>C61</f>
        <v>%</v>
      </c>
      <c r="J61" s="96"/>
      <c r="K61" s="71" t="s">
        <v>29</v>
      </c>
      <c r="L61" s="35" t="str">
        <f>E61</f>
        <v>%</v>
      </c>
      <c r="M61" s="71" t="s">
        <v>29</v>
      </c>
      <c r="N61" s="35" t="str">
        <f>G61</f>
        <v>%</v>
      </c>
      <c r="O61" s="71" t="s">
        <v>29</v>
      </c>
      <c r="P61" s="36" t="str">
        <f>L61</f>
        <v>%</v>
      </c>
      <c r="Q61" s="71" t="s">
        <v>29</v>
      </c>
      <c r="R61" s="36" t="str">
        <f>L61</f>
        <v>%</v>
      </c>
      <c r="S61" s="71" t="s">
        <v>29</v>
      </c>
      <c r="T61" s="35" t="str">
        <f>N61</f>
        <v>%</v>
      </c>
      <c r="U61" s="35" t="s">
        <v>21</v>
      </c>
      <c r="V61" s="37" t="str">
        <f>P61</f>
        <v>%</v>
      </c>
      <c r="W61" s="34" t="e">
        <f t="shared" si="2"/>
        <v>#VALUE!</v>
      </c>
      <c r="X61"/>
      <c r="Y61" s="33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/>
      <c r="BA61" s="21"/>
      <c r="BB61" s="19"/>
    </row>
    <row r="62" spans="1:25" ht="28.5" customHeight="1">
      <c r="A62" s="77" t="s">
        <v>66</v>
      </c>
      <c r="B62" s="43"/>
      <c r="C62" s="45"/>
      <c r="D62" s="43"/>
      <c r="E62" s="45"/>
      <c r="F62" s="43"/>
      <c r="G62" s="58"/>
      <c r="H62" s="43">
        <v>12316</v>
      </c>
      <c r="I62" s="44">
        <f>H62/U62*100</f>
        <v>99.09880914065015</v>
      </c>
      <c r="J62" s="82"/>
      <c r="K62" s="43"/>
      <c r="L62" s="44"/>
      <c r="M62" s="43">
        <v>112</v>
      </c>
      <c r="N62" s="45">
        <f>M62/$U62*100</f>
        <v>0.9011908593498551</v>
      </c>
      <c r="O62" s="43"/>
      <c r="P62" s="47"/>
      <c r="Q62" s="43"/>
      <c r="R62" s="47"/>
      <c r="S62" s="47"/>
      <c r="T62" s="47"/>
      <c r="U62" s="43">
        <v>12428</v>
      </c>
      <c r="V62" s="46">
        <f>C62+E62+G62+I62+L62+N62+P62+R62+T62</f>
        <v>100</v>
      </c>
      <c r="W62" s="34">
        <f t="shared" si="2"/>
        <v>0</v>
      </c>
      <c r="X62" t="str">
        <f>IF(W62=0,"OK","F")</f>
        <v>OK</v>
      </c>
      <c r="Y62" s="33" t="str">
        <f>IF(100-V62=0,"ok","f")</f>
        <v>ok</v>
      </c>
    </row>
    <row r="63" spans="1:25" ht="34.5" customHeight="1">
      <c r="A63" s="77" t="s">
        <v>90</v>
      </c>
      <c r="B63" s="43"/>
      <c r="C63" s="45"/>
      <c r="D63" s="43"/>
      <c r="E63" s="45"/>
      <c r="F63" s="43"/>
      <c r="G63" s="58"/>
      <c r="H63" s="43">
        <v>280029</v>
      </c>
      <c r="I63" s="48">
        <f>H63/U63*100</f>
        <v>100</v>
      </c>
      <c r="J63" s="83"/>
      <c r="K63" s="43"/>
      <c r="L63" s="44"/>
      <c r="M63" s="43"/>
      <c r="N63" s="45"/>
      <c r="O63" s="43"/>
      <c r="P63" s="47"/>
      <c r="Q63" s="43"/>
      <c r="R63" s="47"/>
      <c r="S63" s="47"/>
      <c r="T63" s="47"/>
      <c r="U63" s="43">
        <v>280029</v>
      </c>
      <c r="V63" s="46">
        <f>C63+E63+G63+I63+L63+N63+P63+R63+T63</f>
        <v>100</v>
      </c>
      <c r="W63" s="34">
        <f t="shared" si="2"/>
        <v>0</v>
      </c>
      <c r="X63" t="str">
        <f>IF(W63=0,"OK","F")</f>
        <v>OK</v>
      </c>
      <c r="Y63" s="33" t="str">
        <f>IF(100-V63=0,"ok","f")</f>
        <v>ok</v>
      </c>
    </row>
    <row r="64" spans="1:25" ht="28.5" customHeight="1">
      <c r="A64" s="74" t="s">
        <v>60</v>
      </c>
      <c r="B64" s="43">
        <f>SUM(B65:B66)</f>
        <v>501481</v>
      </c>
      <c r="C64" s="45">
        <f>B64/$U64*100</f>
        <v>0.8404170127897043</v>
      </c>
      <c r="D64" s="43">
        <f>SUM(D65:D66)</f>
        <v>192053</v>
      </c>
      <c r="E64" s="45">
        <f>D64/$U64*100</f>
        <v>0.32185587999804793</v>
      </c>
      <c r="F64" s="43">
        <f>SUM(F65:F66)</f>
        <v>1916870</v>
      </c>
      <c r="G64" s="45">
        <f>F64/$U64*100</f>
        <v>3.2124251154205252</v>
      </c>
      <c r="H64" s="43">
        <f>SUM(H65:H66)</f>
        <v>46942633</v>
      </c>
      <c r="I64" s="44">
        <f>H64/U64*100</f>
        <v>78.66975498242884</v>
      </c>
      <c r="J64" s="82"/>
      <c r="K64" s="43">
        <f>SUM(K65:K66)</f>
        <v>404721</v>
      </c>
      <c r="L64" s="44">
        <f>K64/U64*100</f>
        <v>0.6782598220735421</v>
      </c>
      <c r="M64" s="43">
        <f>SUM(M65:M66)</f>
        <v>110577</v>
      </c>
      <c r="N64" s="45">
        <f>M64/$U64*100</f>
        <v>0.18531268786503802</v>
      </c>
      <c r="O64" s="43">
        <f>SUM(O65:O66)</f>
        <v>9602161</v>
      </c>
      <c r="P64" s="44">
        <f>O64/U64*100</f>
        <v>16.091974499424307</v>
      </c>
      <c r="Q64" s="43"/>
      <c r="R64" s="44"/>
      <c r="S64" s="44"/>
      <c r="T64" s="44"/>
      <c r="U64" s="43">
        <f>SUM(U65:U66)</f>
        <v>59670496</v>
      </c>
      <c r="V64" s="46">
        <f>C64+E64+G64+I64+L64+N64+P64+R64+T64</f>
        <v>100.00000000000001</v>
      </c>
      <c r="W64" s="34">
        <f t="shared" si="2"/>
        <v>0</v>
      </c>
      <c r="X64" t="str">
        <f>IF(W64=0,"OK","F")</f>
        <v>OK</v>
      </c>
      <c r="Y64" s="78" t="str">
        <f>IF(100-V64=0,"ok","f")</f>
        <v>f</v>
      </c>
    </row>
    <row r="65" spans="1:25" ht="28.5" customHeight="1">
      <c r="A65" s="75" t="s">
        <v>41</v>
      </c>
      <c r="B65" s="79"/>
      <c r="C65" s="86"/>
      <c r="D65" s="79">
        <v>182563</v>
      </c>
      <c r="E65" s="60">
        <f>D65/$U65*100</f>
        <v>2.6800657967655064</v>
      </c>
      <c r="F65" s="79">
        <v>1789986</v>
      </c>
      <c r="G65" s="60">
        <f>F65/$U65*100</f>
        <v>26.277396051166452</v>
      </c>
      <c r="H65" s="79">
        <v>4839336</v>
      </c>
      <c r="I65" s="82">
        <f>H65/U65*100</f>
        <v>71.04253815206803</v>
      </c>
      <c r="J65" s="82"/>
      <c r="K65" s="79"/>
      <c r="L65" s="82"/>
      <c r="M65" s="79"/>
      <c r="N65" s="80"/>
      <c r="O65" s="79"/>
      <c r="P65" s="80"/>
      <c r="Q65" s="79"/>
      <c r="R65" s="80"/>
      <c r="S65" s="80"/>
      <c r="T65" s="80"/>
      <c r="U65" s="79">
        <v>6811885</v>
      </c>
      <c r="V65" s="84">
        <f>C65+E65+G65+I65+L65+N65+P65+R65+T65</f>
        <v>100</v>
      </c>
      <c r="W65" s="34">
        <f t="shared" si="2"/>
        <v>0</v>
      </c>
      <c r="X65" t="str">
        <f>IF(W65=0,"OK","F")</f>
        <v>OK</v>
      </c>
      <c r="Y65" s="33" t="str">
        <f>IF(100-V65=0,"ok","f")</f>
        <v>ok</v>
      </c>
    </row>
    <row r="66" spans="1:25" ht="28.5" customHeight="1">
      <c r="A66" s="75" t="s">
        <v>40</v>
      </c>
      <c r="B66" s="43">
        <v>501481</v>
      </c>
      <c r="C66" s="45">
        <f>B66/$U66*100</f>
        <v>0.9487214864575235</v>
      </c>
      <c r="D66" s="43">
        <v>9490</v>
      </c>
      <c r="E66" s="60">
        <f>D66/$U66*100</f>
        <v>0.01795355538192254</v>
      </c>
      <c r="F66" s="43">
        <v>126884</v>
      </c>
      <c r="G66" s="45">
        <f aca="true" t="shared" si="17" ref="G66:G77">F66/$U66*100</f>
        <v>0.24004414342253524</v>
      </c>
      <c r="H66" s="43">
        <v>42103297</v>
      </c>
      <c r="I66" s="44">
        <f aca="true" t="shared" si="18" ref="I66:I83">H66/U66*100</f>
        <v>79.6526738093818</v>
      </c>
      <c r="J66" s="82"/>
      <c r="K66" s="43">
        <v>404721</v>
      </c>
      <c r="L66" s="44">
        <f aca="true" t="shared" si="19" ref="L66:L72">K66/U66*100</f>
        <v>0.765667111457015</v>
      </c>
      <c r="M66" s="43">
        <v>110577</v>
      </c>
      <c r="N66" s="45">
        <f aca="true" t="shared" si="20" ref="N66:N71">M66/$U66*100</f>
        <v>0.20919391922727595</v>
      </c>
      <c r="O66" s="43">
        <v>9602161</v>
      </c>
      <c r="P66" s="45">
        <v>18.16</v>
      </c>
      <c r="Q66" s="43"/>
      <c r="R66" s="47"/>
      <c r="S66" s="47"/>
      <c r="T66" s="47"/>
      <c r="U66" s="43">
        <v>52858611</v>
      </c>
      <c r="V66" s="46">
        <f aca="true" t="shared" si="21" ref="V66:V83">C66+E66+G66+I66+L66+N66+P66+R66+T66</f>
        <v>99.99425402532806</v>
      </c>
      <c r="W66" s="34">
        <f t="shared" si="2"/>
        <v>0.005745974671938825</v>
      </c>
      <c r="X66" t="str">
        <f t="shared" si="3"/>
        <v>F</v>
      </c>
      <c r="Y66" s="33" t="str">
        <f t="shared" si="4"/>
        <v>f</v>
      </c>
    </row>
    <row r="67" spans="1:25" ht="30" customHeight="1">
      <c r="A67" s="73" t="s">
        <v>43</v>
      </c>
      <c r="B67" s="38"/>
      <c r="C67" s="41"/>
      <c r="D67" s="38"/>
      <c r="E67" s="41"/>
      <c r="F67" s="38">
        <f>F68</f>
        <v>350</v>
      </c>
      <c r="G67" s="41">
        <f t="shared" si="17"/>
        <v>0.1031261970005009</v>
      </c>
      <c r="H67" s="38">
        <f>H68</f>
        <v>315075</v>
      </c>
      <c r="I67" s="40">
        <f t="shared" si="18"/>
        <v>92.83567577123662</v>
      </c>
      <c r="J67" s="90"/>
      <c r="K67" s="38">
        <f>K68</f>
        <v>13330</v>
      </c>
      <c r="L67" s="40">
        <f t="shared" si="19"/>
        <v>3.9276348743333624</v>
      </c>
      <c r="M67" s="38">
        <f>M68</f>
        <v>10635</v>
      </c>
      <c r="N67" s="41">
        <f t="shared" si="20"/>
        <v>3.133563157429506</v>
      </c>
      <c r="O67" s="38"/>
      <c r="P67" s="39"/>
      <c r="Q67" s="38"/>
      <c r="R67" s="39"/>
      <c r="S67" s="39"/>
      <c r="T67" s="39"/>
      <c r="U67" s="38">
        <f>U68</f>
        <v>339390</v>
      </c>
      <c r="V67" s="42">
        <f t="shared" si="21"/>
        <v>100</v>
      </c>
      <c r="W67" s="34">
        <f t="shared" si="2"/>
        <v>0</v>
      </c>
      <c r="X67" t="str">
        <f t="shared" si="3"/>
        <v>OK</v>
      </c>
      <c r="Y67" s="33" t="str">
        <f t="shared" si="4"/>
        <v>ok</v>
      </c>
    </row>
    <row r="68" spans="1:25" ht="28.5" customHeight="1">
      <c r="A68" s="74" t="s">
        <v>57</v>
      </c>
      <c r="B68" s="43"/>
      <c r="C68" s="45"/>
      <c r="D68" s="43"/>
      <c r="E68" s="45"/>
      <c r="F68" s="43">
        <f>SUM(F69:F70)</f>
        <v>350</v>
      </c>
      <c r="G68" s="45">
        <f t="shared" si="17"/>
        <v>0.1031261970005009</v>
      </c>
      <c r="H68" s="43">
        <f>SUM(H69:H70)</f>
        <v>315075</v>
      </c>
      <c r="I68" s="44">
        <f t="shared" si="18"/>
        <v>92.83567577123662</v>
      </c>
      <c r="J68" s="82"/>
      <c r="K68" s="43">
        <f>SUM(K69:K70)</f>
        <v>13330</v>
      </c>
      <c r="L68" s="44">
        <f t="shared" si="19"/>
        <v>3.9276348743333624</v>
      </c>
      <c r="M68" s="43">
        <f>SUM(M69:M70)</f>
        <v>10635</v>
      </c>
      <c r="N68" s="45">
        <f t="shared" si="20"/>
        <v>3.133563157429506</v>
      </c>
      <c r="O68" s="43"/>
      <c r="P68" s="44"/>
      <c r="Q68" s="43"/>
      <c r="R68" s="44"/>
      <c r="S68" s="44"/>
      <c r="T68" s="44"/>
      <c r="U68" s="43">
        <f>SUM(U69:U70)</f>
        <v>339390</v>
      </c>
      <c r="V68" s="46">
        <f t="shared" si="21"/>
        <v>100</v>
      </c>
      <c r="W68" s="34">
        <f t="shared" si="2"/>
        <v>0</v>
      </c>
      <c r="X68" t="str">
        <f t="shared" si="3"/>
        <v>OK</v>
      </c>
      <c r="Y68" s="33" t="str">
        <f t="shared" si="4"/>
        <v>ok</v>
      </c>
    </row>
    <row r="69" spans="1:25" ht="28.5" customHeight="1">
      <c r="A69" s="75" t="s">
        <v>41</v>
      </c>
      <c r="B69" s="43"/>
      <c r="C69" s="45"/>
      <c r="D69" s="43"/>
      <c r="E69" s="45"/>
      <c r="F69" s="43"/>
      <c r="G69" s="45"/>
      <c r="H69" s="43">
        <v>86030</v>
      </c>
      <c r="I69" s="48">
        <f t="shared" si="18"/>
        <v>100</v>
      </c>
      <c r="J69" s="83"/>
      <c r="K69" s="43"/>
      <c r="L69" s="44"/>
      <c r="M69" s="43"/>
      <c r="N69" s="45"/>
      <c r="O69" s="43"/>
      <c r="P69" s="47"/>
      <c r="Q69" s="43"/>
      <c r="R69" s="47"/>
      <c r="S69" s="47"/>
      <c r="T69" s="47"/>
      <c r="U69" s="43">
        <v>86030</v>
      </c>
      <c r="V69" s="46">
        <f t="shared" si="21"/>
        <v>100</v>
      </c>
      <c r="W69" s="34">
        <f t="shared" si="2"/>
        <v>0</v>
      </c>
      <c r="X69" t="str">
        <f t="shared" si="3"/>
        <v>OK</v>
      </c>
      <c r="Y69" s="33" t="str">
        <f t="shared" si="4"/>
        <v>ok</v>
      </c>
    </row>
    <row r="70" spans="1:25" ht="28.5" customHeight="1">
      <c r="A70" s="75" t="s">
        <v>40</v>
      </c>
      <c r="B70" s="43"/>
      <c r="C70" s="45"/>
      <c r="D70" s="43"/>
      <c r="E70" s="45"/>
      <c r="F70" s="43">
        <v>350</v>
      </c>
      <c r="G70" s="45">
        <f t="shared" si="17"/>
        <v>0.1381433533312283</v>
      </c>
      <c r="H70" s="43">
        <v>229045</v>
      </c>
      <c r="I70" s="44">
        <f t="shared" si="18"/>
        <v>90.40298389643195</v>
      </c>
      <c r="J70" s="82"/>
      <c r="K70" s="43">
        <v>13330</v>
      </c>
      <c r="L70" s="44">
        <f t="shared" si="19"/>
        <v>5.261288285443637</v>
      </c>
      <c r="M70" s="43">
        <v>10635</v>
      </c>
      <c r="N70" s="45">
        <f t="shared" si="20"/>
        <v>4.19758446479318</v>
      </c>
      <c r="O70" s="43"/>
      <c r="P70" s="47"/>
      <c r="Q70" s="43"/>
      <c r="R70" s="47"/>
      <c r="S70" s="47"/>
      <c r="T70" s="47"/>
      <c r="U70" s="43">
        <v>253360</v>
      </c>
      <c r="V70" s="46">
        <f t="shared" si="21"/>
        <v>100</v>
      </c>
      <c r="W70" s="34">
        <f t="shared" si="2"/>
        <v>0</v>
      </c>
      <c r="X70" t="str">
        <f t="shared" si="3"/>
        <v>OK</v>
      </c>
      <c r="Y70" s="33" t="str">
        <f t="shared" si="4"/>
        <v>ok</v>
      </c>
    </row>
    <row r="71" spans="1:25" ht="30" customHeight="1">
      <c r="A71" s="73" t="s">
        <v>44</v>
      </c>
      <c r="B71" s="38">
        <f>B72+B91+B98</f>
        <v>39235</v>
      </c>
      <c r="C71" s="41">
        <f>B71/$U71*100</f>
        <v>0.217178687494565</v>
      </c>
      <c r="D71" s="38">
        <f>D72+D91+D98</f>
        <v>125841</v>
      </c>
      <c r="E71" s="41">
        <f aca="true" t="shared" si="22" ref="E71:E77">D71/$U71*100</f>
        <v>0.6965715104626877</v>
      </c>
      <c r="F71" s="38">
        <f>F72+F91+F98</f>
        <v>255800</v>
      </c>
      <c r="G71" s="41">
        <v>1.41</v>
      </c>
      <c r="H71" s="38">
        <f>H72+H91+H98</f>
        <v>17537368</v>
      </c>
      <c r="I71" s="40">
        <v>97.07</v>
      </c>
      <c r="J71" s="90"/>
      <c r="K71" s="38">
        <f>K72+K91+K98</f>
        <v>86258</v>
      </c>
      <c r="L71" s="40">
        <f t="shared" si="19"/>
        <v>0.47746652799556993</v>
      </c>
      <c r="M71" s="38">
        <f>M72+M91+M98</f>
        <v>21267</v>
      </c>
      <c r="N71" s="41">
        <f t="shared" si="20"/>
        <v>0.11771987121057509</v>
      </c>
      <c r="O71" s="38"/>
      <c r="P71" s="39"/>
      <c r="Q71" s="38"/>
      <c r="R71" s="39"/>
      <c r="S71" s="39"/>
      <c r="T71" s="39"/>
      <c r="U71" s="38">
        <f>U72+U91+U98</f>
        <v>18065769</v>
      </c>
      <c r="V71" s="42">
        <f t="shared" si="21"/>
        <v>99.9889365971634</v>
      </c>
      <c r="W71" s="34">
        <f t="shared" si="2"/>
        <v>0.011063402836597902</v>
      </c>
      <c r="X71" t="str">
        <f t="shared" si="3"/>
        <v>F</v>
      </c>
      <c r="Y71" s="33" t="str">
        <f t="shared" si="4"/>
        <v>f</v>
      </c>
    </row>
    <row r="72" spans="1:25" ht="28.5" customHeight="1">
      <c r="A72" s="74" t="s">
        <v>56</v>
      </c>
      <c r="B72" s="43">
        <f>SUM(B73:B90)</f>
        <v>5250</v>
      </c>
      <c r="C72" s="45">
        <f>B72/$U72*100</f>
        <v>0.03902246132874082</v>
      </c>
      <c r="D72" s="43">
        <f>SUM(D73:D90)</f>
        <v>41000</v>
      </c>
      <c r="E72" s="45">
        <f t="shared" si="22"/>
        <v>0.3047468408530236</v>
      </c>
      <c r="F72" s="43">
        <f>SUM(F73:F90)</f>
        <v>134694</v>
      </c>
      <c r="G72" s="45">
        <f t="shared" si="17"/>
        <v>1.0011602678501745</v>
      </c>
      <c r="H72" s="43">
        <f>SUM(H73:H90)</f>
        <v>13267846</v>
      </c>
      <c r="I72" s="44">
        <f t="shared" si="18"/>
        <v>98.61790618108355</v>
      </c>
      <c r="J72" s="82"/>
      <c r="K72" s="43">
        <f>SUM(K73:K90)</f>
        <v>5000</v>
      </c>
      <c r="L72" s="44">
        <f t="shared" si="19"/>
        <v>0.03716424888451507</v>
      </c>
      <c r="M72" s="43"/>
      <c r="N72" s="47"/>
      <c r="O72" s="43"/>
      <c r="P72" s="47"/>
      <c r="Q72" s="43"/>
      <c r="R72" s="47"/>
      <c r="S72" s="47"/>
      <c r="T72" s="47"/>
      <c r="U72" s="43">
        <f>SUM(U73:U90)</f>
        <v>13453790</v>
      </c>
      <c r="V72" s="46">
        <f t="shared" si="21"/>
        <v>100</v>
      </c>
      <c r="W72" s="34">
        <f aca="true" t="shared" si="23" ref="W72:W135">100-V72</f>
        <v>0</v>
      </c>
      <c r="X72" t="str">
        <f aca="true" t="shared" si="24" ref="X72:X135">IF(W72=0,"OK","F")</f>
        <v>OK</v>
      </c>
      <c r="Y72" s="33" t="str">
        <f aca="true" t="shared" si="25" ref="Y72:Y135">IF(100-V72=0,"ok","f")</f>
        <v>ok</v>
      </c>
    </row>
    <row r="73" spans="1:25" ht="28.5" customHeight="1">
      <c r="A73" s="77" t="s">
        <v>91</v>
      </c>
      <c r="B73" s="43"/>
      <c r="C73" s="45"/>
      <c r="D73" s="43">
        <v>10000</v>
      </c>
      <c r="E73" s="45">
        <f t="shared" si="22"/>
        <v>2.036867298095529</v>
      </c>
      <c r="F73" s="43">
        <v>30000</v>
      </c>
      <c r="G73" s="45">
        <f t="shared" si="17"/>
        <v>6.110601894286587</v>
      </c>
      <c r="H73" s="43">
        <v>450950</v>
      </c>
      <c r="I73" s="44">
        <f t="shared" si="18"/>
        <v>91.85253080761788</v>
      </c>
      <c r="J73" s="82"/>
      <c r="K73" s="43"/>
      <c r="L73" s="47"/>
      <c r="M73" s="43"/>
      <c r="N73" s="47"/>
      <c r="O73" s="43"/>
      <c r="P73" s="47"/>
      <c r="Q73" s="43"/>
      <c r="R73" s="47"/>
      <c r="S73" s="47"/>
      <c r="T73" s="47"/>
      <c r="U73" s="43">
        <v>490950</v>
      </c>
      <c r="V73" s="46">
        <f t="shared" si="21"/>
        <v>100</v>
      </c>
      <c r="W73" s="34">
        <f t="shared" si="23"/>
        <v>0</v>
      </c>
      <c r="X73" t="str">
        <f t="shared" si="24"/>
        <v>OK</v>
      </c>
      <c r="Y73" s="33" t="str">
        <f t="shared" si="25"/>
        <v>ok</v>
      </c>
    </row>
    <row r="74" spans="1:25" ht="28.5" customHeight="1">
      <c r="A74" s="77" t="s">
        <v>92</v>
      </c>
      <c r="B74" s="43"/>
      <c r="C74" s="45"/>
      <c r="D74" s="43">
        <v>20000</v>
      </c>
      <c r="E74" s="45">
        <f t="shared" si="22"/>
        <v>0.7997917342324058</v>
      </c>
      <c r="F74" s="43">
        <v>80000</v>
      </c>
      <c r="G74" s="45">
        <f t="shared" si="17"/>
        <v>3.199166936929623</v>
      </c>
      <c r="H74" s="43">
        <v>2400651</v>
      </c>
      <c r="I74" s="44">
        <f t="shared" si="18"/>
        <v>96.00104132883797</v>
      </c>
      <c r="J74" s="82"/>
      <c r="K74" s="43"/>
      <c r="L74" s="47"/>
      <c r="M74" s="43"/>
      <c r="N74" s="47"/>
      <c r="O74" s="43"/>
      <c r="P74" s="47"/>
      <c r="Q74" s="43"/>
      <c r="R74" s="47"/>
      <c r="S74" s="47"/>
      <c r="T74" s="47"/>
      <c r="U74" s="43">
        <v>2500651</v>
      </c>
      <c r="V74" s="46">
        <f t="shared" si="21"/>
        <v>100</v>
      </c>
      <c r="W74" s="34">
        <f t="shared" si="23"/>
        <v>0</v>
      </c>
      <c r="X74" t="str">
        <f t="shared" si="24"/>
        <v>OK</v>
      </c>
      <c r="Y74" s="33" t="str">
        <f t="shared" si="25"/>
        <v>ok</v>
      </c>
    </row>
    <row r="75" spans="1:25" ht="28.5" customHeight="1">
      <c r="A75" s="77" t="s">
        <v>93</v>
      </c>
      <c r="B75" s="43"/>
      <c r="C75" s="45"/>
      <c r="D75" s="43">
        <v>2809</v>
      </c>
      <c r="E75" s="45">
        <f t="shared" si="22"/>
        <v>0.5909951609509783</v>
      </c>
      <c r="F75" s="43">
        <v>7422</v>
      </c>
      <c r="G75" s="45">
        <f t="shared" si="17"/>
        <v>1.5615400799495056</v>
      </c>
      <c r="H75" s="43">
        <v>465069</v>
      </c>
      <c r="I75" s="44">
        <f t="shared" si="18"/>
        <v>97.84746475909951</v>
      </c>
      <c r="J75" s="82"/>
      <c r="K75" s="43"/>
      <c r="L75" s="47"/>
      <c r="M75" s="43"/>
      <c r="N75" s="47"/>
      <c r="O75" s="43"/>
      <c r="P75" s="47"/>
      <c r="Q75" s="43"/>
      <c r="R75" s="47"/>
      <c r="S75" s="47"/>
      <c r="T75" s="47"/>
      <c r="U75" s="43">
        <v>475300</v>
      </c>
      <c r="V75" s="46">
        <f t="shared" si="21"/>
        <v>100</v>
      </c>
      <c r="W75" s="34">
        <f t="shared" si="23"/>
        <v>0</v>
      </c>
      <c r="X75" t="str">
        <f t="shared" si="24"/>
        <v>OK</v>
      </c>
      <c r="Y75" s="33" t="str">
        <f t="shared" si="25"/>
        <v>ok</v>
      </c>
    </row>
    <row r="76" spans="1:25" ht="28.5" customHeight="1">
      <c r="A76" s="77" t="s">
        <v>63</v>
      </c>
      <c r="B76" s="43"/>
      <c r="C76" s="45"/>
      <c r="D76" s="43"/>
      <c r="E76" s="45"/>
      <c r="F76" s="43"/>
      <c r="G76" s="45"/>
      <c r="H76" s="43">
        <v>90000</v>
      </c>
      <c r="I76" s="48">
        <f t="shared" si="18"/>
        <v>100</v>
      </c>
      <c r="J76" s="83"/>
      <c r="K76" s="43"/>
      <c r="L76" s="47"/>
      <c r="M76" s="43"/>
      <c r="N76" s="47"/>
      <c r="O76" s="43"/>
      <c r="P76" s="47"/>
      <c r="Q76" s="43"/>
      <c r="R76" s="47"/>
      <c r="S76" s="47"/>
      <c r="T76" s="47"/>
      <c r="U76" s="43">
        <v>90000</v>
      </c>
      <c r="V76" s="46">
        <f t="shared" si="21"/>
        <v>100</v>
      </c>
      <c r="W76" s="34">
        <f t="shared" si="23"/>
        <v>0</v>
      </c>
      <c r="X76" t="str">
        <f t="shared" si="24"/>
        <v>OK</v>
      </c>
      <c r="Y76" s="33" t="str">
        <f t="shared" si="25"/>
        <v>ok</v>
      </c>
    </row>
    <row r="77" spans="1:25" ht="28.5" customHeight="1">
      <c r="A77" s="77" t="s">
        <v>94</v>
      </c>
      <c r="B77" s="43"/>
      <c r="C77" s="45"/>
      <c r="D77" s="43">
        <v>8191</v>
      </c>
      <c r="E77" s="45">
        <f t="shared" si="22"/>
        <v>4.9039094773394</v>
      </c>
      <c r="F77" s="43">
        <v>17272</v>
      </c>
      <c r="G77" s="45">
        <f t="shared" si="17"/>
        <v>10.34065736694007</v>
      </c>
      <c r="H77" s="43">
        <v>141567</v>
      </c>
      <c r="I77" s="44">
        <f t="shared" si="18"/>
        <v>84.75543315572052</v>
      </c>
      <c r="J77" s="82"/>
      <c r="K77" s="43"/>
      <c r="L77" s="47"/>
      <c r="M77" s="43"/>
      <c r="N77" s="47"/>
      <c r="O77" s="43"/>
      <c r="P77" s="47"/>
      <c r="Q77" s="43"/>
      <c r="R77" s="47"/>
      <c r="S77" s="47"/>
      <c r="T77" s="47"/>
      <c r="U77" s="43">
        <v>167030</v>
      </c>
      <c r="V77" s="46">
        <f t="shared" si="21"/>
        <v>100</v>
      </c>
      <c r="W77" s="34">
        <f t="shared" si="23"/>
        <v>0</v>
      </c>
      <c r="X77" t="str">
        <f t="shared" si="24"/>
        <v>OK</v>
      </c>
      <c r="Y77" s="33" t="str">
        <f t="shared" si="25"/>
        <v>ok</v>
      </c>
    </row>
    <row r="78" spans="1:25" ht="34.5" customHeight="1">
      <c r="A78" s="77" t="s">
        <v>130</v>
      </c>
      <c r="B78" s="43">
        <v>5250</v>
      </c>
      <c r="C78" s="45">
        <f>B78/$U78*100</f>
        <v>83.87921393193801</v>
      </c>
      <c r="D78" s="43"/>
      <c r="E78" s="47"/>
      <c r="F78" s="43"/>
      <c r="G78" s="47"/>
      <c r="H78" s="43">
        <v>1009</v>
      </c>
      <c r="I78" s="44">
        <f t="shared" si="18"/>
        <v>16.12078606806199</v>
      </c>
      <c r="J78" s="82"/>
      <c r="K78" s="43"/>
      <c r="L78" s="47"/>
      <c r="M78" s="43"/>
      <c r="N78" s="47"/>
      <c r="O78" s="43"/>
      <c r="P78" s="47"/>
      <c r="Q78" s="43"/>
      <c r="R78" s="47"/>
      <c r="S78" s="47"/>
      <c r="T78" s="47"/>
      <c r="U78" s="43">
        <v>6259</v>
      </c>
      <c r="V78" s="46">
        <f t="shared" si="21"/>
        <v>100</v>
      </c>
      <c r="W78" s="34">
        <f t="shared" si="23"/>
        <v>0</v>
      </c>
      <c r="X78" t="str">
        <f t="shared" si="24"/>
        <v>OK</v>
      </c>
      <c r="Y78" s="33" t="str">
        <f t="shared" si="25"/>
        <v>ok</v>
      </c>
    </row>
    <row r="79" spans="1:25" ht="34.5" customHeight="1">
      <c r="A79" s="77" t="s">
        <v>95</v>
      </c>
      <c r="B79" s="43"/>
      <c r="C79" s="45"/>
      <c r="D79" s="43"/>
      <c r="E79" s="47"/>
      <c r="F79" s="43"/>
      <c r="G79" s="47"/>
      <c r="H79" s="43">
        <v>8000000</v>
      </c>
      <c r="I79" s="48">
        <f t="shared" si="18"/>
        <v>100</v>
      </c>
      <c r="J79" s="83"/>
      <c r="K79" s="43"/>
      <c r="L79" s="47"/>
      <c r="M79" s="43"/>
      <c r="N79" s="47"/>
      <c r="O79" s="43"/>
      <c r="P79" s="47"/>
      <c r="Q79" s="43"/>
      <c r="R79" s="47"/>
      <c r="S79" s="47"/>
      <c r="T79" s="47"/>
      <c r="U79" s="43">
        <v>8000000</v>
      </c>
      <c r="V79" s="46">
        <f t="shared" si="21"/>
        <v>100</v>
      </c>
      <c r="W79" s="34">
        <f t="shared" si="23"/>
        <v>0</v>
      </c>
      <c r="X79" t="str">
        <f t="shared" si="24"/>
        <v>OK</v>
      </c>
      <c r="Y79" s="33" t="str">
        <f t="shared" si="25"/>
        <v>ok</v>
      </c>
    </row>
    <row r="80" spans="1:25" ht="28.5" customHeight="1">
      <c r="A80" s="77" t="s">
        <v>64</v>
      </c>
      <c r="B80" s="43"/>
      <c r="C80" s="45"/>
      <c r="D80" s="43"/>
      <c r="E80" s="47"/>
      <c r="F80" s="43"/>
      <c r="G80" s="47"/>
      <c r="H80" s="43">
        <v>23600</v>
      </c>
      <c r="I80" s="48">
        <f t="shared" si="18"/>
        <v>100</v>
      </c>
      <c r="J80" s="83"/>
      <c r="K80" s="43"/>
      <c r="L80" s="47"/>
      <c r="M80" s="43"/>
      <c r="N80" s="47"/>
      <c r="O80" s="43"/>
      <c r="P80" s="47"/>
      <c r="Q80" s="43"/>
      <c r="R80" s="47"/>
      <c r="S80" s="47"/>
      <c r="T80" s="47"/>
      <c r="U80" s="43">
        <v>23600</v>
      </c>
      <c r="V80" s="46">
        <f t="shared" si="21"/>
        <v>100</v>
      </c>
      <c r="W80" s="34">
        <f t="shared" si="23"/>
        <v>0</v>
      </c>
      <c r="X80" t="str">
        <f t="shared" si="24"/>
        <v>OK</v>
      </c>
      <c r="Y80" s="33" t="str">
        <f t="shared" si="25"/>
        <v>ok</v>
      </c>
    </row>
    <row r="81" spans="1:25" ht="34.5" customHeight="1">
      <c r="A81" s="77" t="s">
        <v>96</v>
      </c>
      <c r="B81" s="43"/>
      <c r="C81" s="45"/>
      <c r="D81" s="43"/>
      <c r="E81" s="47"/>
      <c r="F81" s="43"/>
      <c r="G81" s="47"/>
      <c r="H81" s="43">
        <v>270000</v>
      </c>
      <c r="I81" s="48">
        <f t="shared" si="18"/>
        <v>100</v>
      </c>
      <c r="J81" s="83"/>
      <c r="K81" s="43"/>
      <c r="L81" s="47"/>
      <c r="M81" s="43"/>
      <c r="N81" s="47"/>
      <c r="O81" s="43"/>
      <c r="P81" s="47"/>
      <c r="Q81" s="43"/>
      <c r="R81" s="47"/>
      <c r="S81" s="47"/>
      <c r="T81" s="47"/>
      <c r="U81" s="43">
        <v>270000</v>
      </c>
      <c r="V81" s="46">
        <f t="shared" si="21"/>
        <v>100</v>
      </c>
      <c r="W81" s="34">
        <f t="shared" si="23"/>
        <v>0</v>
      </c>
      <c r="X81" t="str">
        <f t="shared" si="24"/>
        <v>OK</v>
      </c>
      <c r="Y81" s="33" t="str">
        <f t="shared" si="25"/>
        <v>ok</v>
      </c>
    </row>
    <row r="82" spans="1:25" ht="28.5" customHeight="1">
      <c r="A82" s="77" t="s">
        <v>97</v>
      </c>
      <c r="B82" s="43"/>
      <c r="C82" s="45"/>
      <c r="D82" s="43"/>
      <c r="E82" s="47"/>
      <c r="F82" s="43"/>
      <c r="G82" s="47"/>
      <c r="H82" s="43">
        <v>160000</v>
      </c>
      <c r="I82" s="48">
        <f t="shared" si="18"/>
        <v>100</v>
      </c>
      <c r="J82" s="83"/>
      <c r="K82" s="43"/>
      <c r="L82" s="47"/>
      <c r="M82" s="43"/>
      <c r="N82" s="47"/>
      <c r="O82" s="43"/>
      <c r="P82" s="47"/>
      <c r="Q82" s="43"/>
      <c r="R82" s="47"/>
      <c r="S82" s="47"/>
      <c r="T82" s="47"/>
      <c r="U82" s="43">
        <v>160000</v>
      </c>
      <c r="V82" s="46">
        <f t="shared" si="21"/>
        <v>100</v>
      </c>
      <c r="W82" s="34">
        <f t="shared" si="23"/>
        <v>0</v>
      </c>
      <c r="X82" t="str">
        <f t="shared" si="24"/>
        <v>OK</v>
      </c>
      <c r="Y82" s="33" t="str">
        <f t="shared" si="25"/>
        <v>ok</v>
      </c>
    </row>
    <row r="83" spans="1:25" ht="28.5" customHeight="1">
      <c r="A83" s="85" t="s">
        <v>98</v>
      </c>
      <c r="B83" s="51"/>
      <c r="C83" s="53"/>
      <c r="D83" s="51"/>
      <c r="E83" s="52"/>
      <c r="F83" s="51"/>
      <c r="G83" s="52"/>
      <c r="H83" s="51">
        <v>455000</v>
      </c>
      <c r="I83" s="55">
        <f t="shared" si="18"/>
        <v>98.91304347826086</v>
      </c>
      <c r="J83" s="55"/>
      <c r="K83" s="51">
        <v>5000</v>
      </c>
      <c r="L83" s="55">
        <f>K83/U83*100</f>
        <v>1.0869565217391304</v>
      </c>
      <c r="M83" s="51"/>
      <c r="N83" s="52"/>
      <c r="O83" s="51"/>
      <c r="P83" s="52"/>
      <c r="Q83" s="51"/>
      <c r="R83" s="52"/>
      <c r="S83" s="52"/>
      <c r="T83" s="52"/>
      <c r="U83" s="51">
        <v>460000</v>
      </c>
      <c r="V83" s="57">
        <f t="shared" si="21"/>
        <v>99.99999999999999</v>
      </c>
      <c r="W83" s="34">
        <f t="shared" si="23"/>
        <v>0</v>
      </c>
      <c r="X83" t="str">
        <f t="shared" si="24"/>
        <v>OK</v>
      </c>
      <c r="Y83" s="78" t="str">
        <f t="shared" si="25"/>
        <v>f</v>
      </c>
    </row>
    <row r="84" spans="1:52" s="2" customFormat="1" ht="19.5">
      <c r="A84" s="1" t="s">
        <v>9</v>
      </c>
      <c r="J84" s="97"/>
      <c r="V84" s="3" t="s">
        <v>10</v>
      </c>
      <c r="W84" s="34" t="e">
        <f t="shared" si="23"/>
        <v>#VALUE!</v>
      </c>
      <c r="X84"/>
      <c r="Y84" s="33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/>
    </row>
    <row r="85" spans="1:52" s="22" customFormat="1" ht="27">
      <c r="A85" s="110" t="s">
        <v>25</v>
      </c>
      <c r="B85" s="103"/>
      <c r="C85" s="103"/>
      <c r="D85" s="103"/>
      <c r="E85" s="103"/>
      <c r="F85" s="103"/>
      <c r="G85" s="103"/>
      <c r="H85" s="103"/>
      <c r="I85" s="103"/>
      <c r="J85" s="98"/>
      <c r="K85" s="102" t="s">
        <v>24</v>
      </c>
      <c r="L85" s="103"/>
      <c r="M85" s="103"/>
      <c r="N85" s="103"/>
      <c r="O85" s="103"/>
      <c r="P85" s="103"/>
      <c r="Q85" s="103"/>
      <c r="R85" s="103"/>
      <c r="S85" s="103"/>
      <c r="T85" s="104"/>
      <c r="U85" s="104"/>
      <c r="V85" s="104"/>
      <c r="W85" s="34">
        <f t="shared" si="23"/>
        <v>100</v>
      </c>
      <c r="X85"/>
      <c r="Y85" s="33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6"/>
    </row>
    <row r="86" spans="1:51" ht="16.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9" t="s">
        <v>1</v>
      </c>
      <c r="W86" s="34" t="e">
        <f t="shared" si="23"/>
        <v>#VALUE!</v>
      </c>
      <c r="Y86" s="33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4" s="14" customFormat="1" ht="16.5" customHeight="1">
      <c r="A87" s="13"/>
      <c r="B87" s="108" t="s">
        <v>38</v>
      </c>
      <c r="C87" s="112"/>
      <c r="D87" s="112"/>
      <c r="E87" s="112"/>
      <c r="F87" s="112"/>
      <c r="G87" s="112"/>
      <c r="H87" s="112"/>
      <c r="I87" s="112"/>
      <c r="J87" s="72"/>
      <c r="K87" s="113" t="s">
        <v>39</v>
      </c>
      <c r="L87" s="114"/>
      <c r="M87" s="105"/>
      <c r="N87" s="105"/>
      <c r="O87" s="105"/>
      <c r="P87" s="105"/>
      <c r="Q87" s="105"/>
      <c r="R87" s="105"/>
      <c r="S87" s="105"/>
      <c r="T87" s="105"/>
      <c r="U87" s="105"/>
      <c r="V87" s="108"/>
      <c r="W87" s="34">
        <f t="shared" si="23"/>
        <v>100</v>
      </c>
      <c r="X87"/>
      <c r="Y87" s="33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/>
      <c r="BA87" s="16"/>
      <c r="BB87" s="2"/>
    </row>
    <row r="88" spans="1:54" s="14" customFormat="1" ht="16.5" customHeight="1">
      <c r="A88" s="17" t="s">
        <v>2</v>
      </c>
      <c r="B88" s="108" t="s">
        <v>30</v>
      </c>
      <c r="C88" s="109"/>
      <c r="D88" s="108" t="s">
        <v>31</v>
      </c>
      <c r="E88" s="109"/>
      <c r="F88" s="108" t="s">
        <v>32</v>
      </c>
      <c r="G88" s="109"/>
      <c r="H88" s="108" t="s">
        <v>19</v>
      </c>
      <c r="I88" s="109"/>
      <c r="J88" s="95"/>
      <c r="K88" s="108" t="s">
        <v>33</v>
      </c>
      <c r="L88" s="109"/>
      <c r="M88" s="109" t="s">
        <v>34</v>
      </c>
      <c r="N88" s="105"/>
      <c r="O88" s="105" t="s">
        <v>35</v>
      </c>
      <c r="P88" s="105"/>
      <c r="Q88" s="105" t="s">
        <v>36</v>
      </c>
      <c r="R88" s="105"/>
      <c r="S88" s="105" t="s">
        <v>37</v>
      </c>
      <c r="T88" s="105"/>
      <c r="U88" s="106" t="s">
        <v>20</v>
      </c>
      <c r="V88" s="107"/>
      <c r="W88" s="34">
        <f t="shared" si="23"/>
        <v>100</v>
      </c>
      <c r="X88"/>
      <c r="Y88" s="33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/>
      <c r="BA88" s="19"/>
      <c r="BB88" s="16"/>
    </row>
    <row r="89" spans="1:54" s="14" customFormat="1" ht="16.5" customHeight="1">
      <c r="A89" s="20"/>
      <c r="B89" s="71" t="s">
        <v>29</v>
      </c>
      <c r="C89" s="35" t="s">
        <v>22</v>
      </c>
      <c r="D89" s="71" t="str">
        <f>$B$6</f>
        <v>金額</v>
      </c>
      <c r="E89" s="36" t="str">
        <f>C89</f>
        <v>%</v>
      </c>
      <c r="F89" s="71" t="s">
        <v>29</v>
      </c>
      <c r="G89" s="35" t="str">
        <f>C89</f>
        <v>%</v>
      </c>
      <c r="H89" s="71" t="s">
        <v>29</v>
      </c>
      <c r="I89" s="35" t="str">
        <f>C89</f>
        <v>%</v>
      </c>
      <c r="J89" s="96"/>
      <c r="K89" s="71" t="s">
        <v>29</v>
      </c>
      <c r="L89" s="35" t="str">
        <f>E89</f>
        <v>%</v>
      </c>
      <c r="M89" s="71" t="s">
        <v>29</v>
      </c>
      <c r="N89" s="35" t="str">
        <f>G89</f>
        <v>%</v>
      </c>
      <c r="O89" s="71" t="s">
        <v>29</v>
      </c>
      <c r="P89" s="36" t="str">
        <f>L89</f>
        <v>%</v>
      </c>
      <c r="Q89" s="71" t="s">
        <v>29</v>
      </c>
      <c r="R89" s="36" t="str">
        <f>L89</f>
        <v>%</v>
      </c>
      <c r="S89" s="71" t="s">
        <v>29</v>
      </c>
      <c r="T89" s="35" t="str">
        <f>N89</f>
        <v>%</v>
      </c>
      <c r="U89" s="35" t="s">
        <v>21</v>
      </c>
      <c r="V89" s="37" t="str">
        <f>P89</f>
        <v>%</v>
      </c>
      <c r="W89" s="34" t="e">
        <f t="shared" si="23"/>
        <v>#VALUE!</v>
      </c>
      <c r="X89"/>
      <c r="Y89" s="33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/>
      <c r="BA89" s="21"/>
      <c r="BB89" s="19"/>
    </row>
    <row r="90" spans="1:25" ht="28.5" customHeight="1">
      <c r="A90" s="77" t="s">
        <v>99</v>
      </c>
      <c r="B90" s="43"/>
      <c r="C90" s="45"/>
      <c r="D90" s="43"/>
      <c r="E90" s="47"/>
      <c r="F90" s="43"/>
      <c r="G90" s="47"/>
      <c r="H90" s="43">
        <v>810000</v>
      </c>
      <c r="I90" s="48">
        <f aca="true" t="shared" si="26" ref="I90:I96">H90/U90*100</f>
        <v>100</v>
      </c>
      <c r="J90" s="83"/>
      <c r="K90" s="43"/>
      <c r="L90" s="47"/>
      <c r="M90" s="43"/>
      <c r="N90" s="47"/>
      <c r="O90" s="43"/>
      <c r="P90" s="47"/>
      <c r="Q90" s="43"/>
      <c r="R90" s="47"/>
      <c r="S90" s="47"/>
      <c r="T90" s="47"/>
      <c r="U90" s="43">
        <v>810000</v>
      </c>
      <c r="V90" s="46">
        <f aca="true" t="shared" si="27" ref="V90:V96">C90+E90+G90+I90+L90+N90+P90+R90+T90</f>
        <v>100</v>
      </c>
      <c r="W90" s="34">
        <f t="shared" si="23"/>
        <v>0</v>
      </c>
      <c r="X90" t="str">
        <f aca="true" t="shared" si="28" ref="X90:X96">IF(W90=0,"OK","F")</f>
        <v>OK</v>
      </c>
      <c r="Y90" s="33" t="str">
        <f aca="true" t="shared" si="29" ref="Y90:Y96">IF(100-V90=0,"ok","f")</f>
        <v>ok</v>
      </c>
    </row>
    <row r="91" spans="1:25" ht="28.5" customHeight="1">
      <c r="A91" s="74" t="s">
        <v>59</v>
      </c>
      <c r="B91" s="43">
        <f>SUM(B92:B96,B97)</f>
        <v>19363</v>
      </c>
      <c r="C91" s="45">
        <f>B91/$U91*100</f>
        <v>2.4496328017762146</v>
      </c>
      <c r="D91" s="43"/>
      <c r="E91" s="47"/>
      <c r="F91" s="43"/>
      <c r="G91" s="47"/>
      <c r="H91" s="43">
        <f>SUM(H92:H96,H97)</f>
        <v>771082</v>
      </c>
      <c r="I91" s="44">
        <f t="shared" si="26"/>
        <v>97.55036719822378</v>
      </c>
      <c r="J91" s="82"/>
      <c r="K91" s="43"/>
      <c r="L91" s="47"/>
      <c r="M91" s="43"/>
      <c r="N91" s="47"/>
      <c r="O91" s="43"/>
      <c r="P91" s="47"/>
      <c r="Q91" s="43"/>
      <c r="R91" s="47"/>
      <c r="S91" s="47"/>
      <c r="T91" s="47"/>
      <c r="U91" s="43">
        <f>SUM(U92:U96,U97)</f>
        <v>790445</v>
      </c>
      <c r="V91" s="46">
        <f t="shared" si="27"/>
        <v>100</v>
      </c>
      <c r="W91" s="34">
        <f t="shared" si="23"/>
        <v>0</v>
      </c>
      <c r="X91" t="str">
        <f t="shared" si="28"/>
        <v>OK</v>
      </c>
      <c r="Y91" s="33" t="str">
        <f t="shared" si="29"/>
        <v>ok</v>
      </c>
    </row>
    <row r="92" spans="1:25" ht="28.5" customHeight="1">
      <c r="A92" s="77" t="s">
        <v>100</v>
      </c>
      <c r="B92" s="43"/>
      <c r="C92" s="45"/>
      <c r="D92" s="43"/>
      <c r="E92" s="47"/>
      <c r="F92" s="43"/>
      <c r="G92" s="47"/>
      <c r="H92" s="43">
        <v>189000</v>
      </c>
      <c r="I92" s="48">
        <f t="shared" si="26"/>
        <v>100</v>
      </c>
      <c r="J92" s="83"/>
      <c r="K92" s="43"/>
      <c r="L92" s="47"/>
      <c r="M92" s="43"/>
      <c r="N92" s="47"/>
      <c r="O92" s="43"/>
      <c r="P92" s="47"/>
      <c r="Q92" s="43"/>
      <c r="R92" s="47"/>
      <c r="S92" s="47"/>
      <c r="T92" s="47"/>
      <c r="U92" s="43">
        <v>189000</v>
      </c>
      <c r="V92" s="46">
        <f t="shared" si="27"/>
        <v>100</v>
      </c>
      <c r="W92" s="34">
        <f t="shared" si="23"/>
        <v>0</v>
      </c>
      <c r="X92" t="str">
        <f t="shared" si="28"/>
        <v>OK</v>
      </c>
      <c r="Y92" s="33" t="str">
        <f t="shared" si="29"/>
        <v>ok</v>
      </c>
    </row>
    <row r="93" spans="1:25" ht="34.5" customHeight="1">
      <c r="A93" s="77" t="s">
        <v>132</v>
      </c>
      <c r="B93" s="43"/>
      <c r="C93" s="45"/>
      <c r="D93" s="43"/>
      <c r="E93" s="47"/>
      <c r="F93" s="43"/>
      <c r="G93" s="47"/>
      <c r="H93" s="43">
        <v>12557</v>
      </c>
      <c r="I93" s="48">
        <f t="shared" si="26"/>
        <v>100</v>
      </c>
      <c r="J93" s="83"/>
      <c r="K93" s="43"/>
      <c r="L93" s="47"/>
      <c r="M93" s="43"/>
      <c r="N93" s="47"/>
      <c r="O93" s="43"/>
      <c r="P93" s="47"/>
      <c r="Q93" s="43"/>
      <c r="R93" s="47"/>
      <c r="S93" s="47"/>
      <c r="T93" s="47"/>
      <c r="U93" s="43">
        <v>12557</v>
      </c>
      <c r="V93" s="46">
        <f t="shared" si="27"/>
        <v>100</v>
      </c>
      <c r="W93" s="34">
        <f t="shared" si="23"/>
        <v>0</v>
      </c>
      <c r="X93" t="str">
        <f t="shared" si="28"/>
        <v>OK</v>
      </c>
      <c r="Y93" s="33" t="str">
        <f t="shared" si="29"/>
        <v>ok</v>
      </c>
    </row>
    <row r="94" spans="1:25" ht="28.5" customHeight="1">
      <c r="A94" s="77" t="s">
        <v>133</v>
      </c>
      <c r="B94" s="43">
        <v>9956</v>
      </c>
      <c r="C94" s="45">
        <f>B94/$U94*100</f>
        <v>97.99212598425197</v>
      </c>
      <c r="D94" s="43"/>
      <c r="E94" s="47"/>
      <c r="F94" s="43"/>
      <c r="G94" s="47"/>
      <c r="H94" s="43">
        <v>204</v>
      </c>
      <c r="I94" s="44">
        <f t="shared" si="26"/>
        <v>2.0078740157480315</v>
      </c>
      <c r="J94" s="82"/>
      <c r="K94" s="43"/>
      <c r="L94" s="47"/>
      <c r="M94" s="43"/>
      <c r="N94" s="47"/>
      <c r="O94" s="43"/>
      <c r="P94" s="47"/>
      <c r="Q94" s="43"/>
      <c r="R94" s="47"/>
      <c r="S94" s="47"/>
      <c r="T94" s="47"/>
      <c r="U94" s="43">
        <v>10160</v>
      </c>
      <c r="V94" s="46">
        <f t="shared" si="27"/>
        <v>100</v>
      </c>
      <c r="W94" s="34">
        <f t="shared" si="23"/>
        <v>0</v>
      </c>
      <c r="X94" t="str">
        <f t="shared" si="28"/>
        <v>OK</v>
      </c>
      <c r="Y94" s="33" t="str">
        <f t="shared" si="29"/>
        <v>ok</v>
      </c>
    </row>
    <row r="95" spans="1:25" ht="34.5" customHeight="1">
      <c r="A95" s="77" t="s">
        <v>104</v>
      </c>
      <c r="B95" s="43">
        <v>9407</v>
      </c>
      <c r="C95" s="45">
        <f>B95/$U95*100</f>
        <v>87.68642803877704</v>
      </c>
      <c r="D95" s="43"/>
      <c r="E95" s="47"/>
      <c r="F95" s="43"/>
      <c r="G95" s="47"/>
      <c r="H95" s="43">
        <v>1321</v>
      </c>
      <c r="I95" s="44">
        <f t="shared" si="26"/>
        <v>12.313571961222967</v>
      </c>
      <c r="J95" s="82"/>
      <c r="K95" s="43"/>
      <c r="L95" s="47"/>
      <c r="M95" s="43"/>
      <c r="N95" s="47"/>
      <c r="O95" s="43"/>
      <c r="P95" s="47"/>
      <c r="Q95" s="43"/>
      <c r="R95" s="47"/>
      <c r="S95" s="47"/>
      <c r="T95" s="47"/>
      <c r="U95" s="43">
        <v>10728</v>
      </c>
      <c r="V95" s="46">
        <f t="shared" si="27"/>
        <v>100</v>
      </c>
      <c r="W95" s="34">
        <f t="shared" si="23"/>
        <v>0</v>
      </c>
      <c r="X95" t="str">
        <f t="shared" si="28"/>
        <v>OK</v>
      </c>
      <c r="Y95" s="33" t="str">
        <f t="shared" si="29"/>
        <v>ok</v>
      </c>
    </row>
    <row r="96" spans="1:25" ht="28.5" customHeight="1">
      <c r="A96" s="77" t="s">
        <v>103</v>
      </c>
      <c r="B96" s="79"/>
      <c r="C96" s="60"/>
      <c r="D96" s="79"/>
      <c r="E96" s="80"/>
      <c r="F96" s="79"/>
      <c r="G96" s="80"/>
      <c r="H96" s="79">
        <v>200000</v>
      </c>
      <c r="I96" s="83">
        <f t="shared" si="26"/>
        <v>100</v>
      </c>
      <c r="J96" s="83"/>
      <c r="K96" s="79"/>
      <c r="L96" s="80"/>
      <c r="M96" s="79"/>
      <c r="N96" s="80"/>
      <c r="O96" s="79"/>
      <c r="P96" s="80"/>
      <c r="Q96" s="79"/>
      <c r="R96" s="80"/>
      <c r="S96" s="80"/>
      <c r="T96" s="80"/>
      <c r="U96" s="79">
        <v>200000</v>
      </c>
      <c r="V96" s="84">
        <f t="shared" si="27"/>
        <v>100</v>
      </c>
      <c r="W96" s="34">
        <f t="shared" si="23"/>
        <v>0</v>
      </c>
      <c r="X96" t="str">
        <f t="shared" si="28"/>
        <v>OK</v>
      </c>
      <c r="Y96" s="33" t="str">
        <f t="shared" si="29"/>
        <v>ok</v>
      </c>
    </row>
    <row r="97" spans="1:25" ht="34.5" customHeight="1">
      <c r="A97" s="77" t="s">
        <v>126</v>
      </c>
      <c r="B97" s="43"/>
      <c r="C97" s="47"/>
      <c r="D97" s="43"/>
      <c r="E97" s="47"/>
      <c r="F97" s="43"/>
      <c r="G97" s="47"/>
      <c r="H97" s="43">
        <v>368000</v>
      </c>
      <c r="I97" s="48">
        <f aca="true" t="shared" si="30" ref="I97:I111">H97/U97*100</f>
        <v>100</v>
      </c>
      <c r="J97" s="83"/>
      <c r="K97" s="43"/>
      <c r="L97" s="47"/>
      <c r="M97" s="43"/>
      <c r="N97" s="47"/>
      <c r="O97" s="43"/>
      <c r="P97" s="47"/>
      <c r="Q97" s="43"/>
      <c r="R97" s="47"/>
      <c r="S97" s="47"/>
      <c r="T97" s="47"/>
      <c r="U97" s="43">
        <v>368000</v>
      </c>
      <c r="V97" s="46">
        <f aca="true" t="shared" si="31" ref="V97:V111">C97+E97+G97+I97+L97+N97+P97+R97+T97</f>
        <v>100</v>
      </c>
      <c r="W97" s="34">
        <f t="shared" si="23"/>
        <v>0</v>
      </c>
      <c r="X97" t="str">
        <f t="shared" si="24"/>
        <v>OK</v>
      </c>
      <c r="Y97" s="33" t="str">
        <f t="shared" si="25"/>
        <v>ok</v>
      </c>
    </row>
    <row r="98" spans="1:25" ht="28.5" customHeight="1">
      <c r="A98" s="74" t="s">
        <v>60</v>
      </c>
      <c r="B98" s="43">
        <f>SUM(B99:B100)</f>
        <v>14622</v>
      </c>
      <c r="C98" s="45">
        <f>B98/$U98*100</f>
        <v>0.38262121964635143</v>
      </c>
      <c r="D98" s="43">
        <f>SUM(D99:D100)</f>
        <v>84841</v>
      </c>
      <c r="E98" s="45">
        <f>D98/$U98*100</f>
        <v>2.2200770685279787</v>
      </c>
      <c r="F98" s="43">
        <f>SUM(F99:F100)</f>
        <v>121106</v>
      </c>
      <c r="G98" s="45">
        <f aca="true" t="shared" si="32" ref="G98:G109">F98/$U98*100</f>
        <v>3.1690415419567115</v>
      </c>
      <c r="H98" s="43">
        <f>SUM(H99:H100)</f>
        <v>3498440</v>
      </c>
      <c r="I98" s="44">
        <v>91.54</v>
      </c>
      <c r="J98" s="82"/>
      <c r="K98" s="43">
        <f>SUM(K99:K100)</f>
        <v>81258</v>
      </c>
      <c r="L98" s="44">
        <f aca="true" t="shared" si="33" ref="L98:L109">K98/U98*100</f>
        <v>2.1263189075381774</v>
      </c>
      <c r="M98" s="43">
        <f>SUM(M99:M100)</f>
        <v>21267</v>
      </c>
      <c r="N98" s="45">
        <f aca="true" t="shared" si="34" ref="N98:N109">M98/$U98*100</f>
        <v>0.5565042728914619</v>
      </c>
      <c r="O98" s="43"/>
      <c r="P98" s="44"/>
      <c r="Q98" s="43"/>
      <c r="R98" s="44"/>
      <c r="S98" s="44"/>
      <c r="T98" s="44"/>
      <c r="U98" s="43">
        <f>SUM(U99:U100)</f>
        <v>3821534</v>
      </c>
      <c r="V98" s="46">
        <f t="shared" si="31"/>
        <v>99.99456301056068</v>
      </c>
      <c r="W98" s="34">
        <f t="shared" si="23"/>
        <v>0.0054369894393175855</v>
      </c>
      <c r="X98" t="str">
        <f t="shared" si="24"/>
        <v>F</v>
      </c>
      <c r="Y98" s="33" t="str">
        <f t="shared" si="25"/>
        <v>f</v>
      </c>
    </row>
    <row r="99" spans="1:25" ht="28.5" customHeight="1">
      <c r="A99" s="75" t="s">
        <v>106</v>
      </c>
      <c r="B99" s="43"/>
      <c r="C99" s="45"/>
      <c r="D99" s="43"/>
      <c r="E99" s="45"/>
      <c r="F99" s="43">
        <v>56850</v>
      </c>
      <c r="G99" s="45">
        <f t="shared" si="32"/>
        <v>6.299517978835392</v>
      </c>
      <c r="H99" s="43">
        <v>845600</v>
      </c>
      <c r="I99" s="44">
        <f t="shared" si="30"/>
        <v>93.70048202116462</v>
      </c>
      <c r="J99" s="82"/>
      <c r="K99" s="43"/>
      <c r="L99" s="44"/>
      <c r="M99" s="43"/>
      <c r="N99" s="45"/>
      <c r="O99" s="43"/>
      <c r="P99" s="47"/>
      <c r="Q99" s="43"/>
      <c r="R99" s="47"/>
      <c r="S99" s="47"/>
      <c r="T99" s="47"/>
      <c r="U99" s="43">
        <v>902450</v>
      </c>
      <c r="V99" s="46">
        <f t="shared" si="31"/>
        <v>100.00000000000001</v>
      </c>
      <c r="W99" s="34">
        <f t="shared" si="23"/>
        <v>0</v>
      </c>
      <c r="X99" t="str">
        <f t="shared" si="24"/>
        <v>OK</v>
      </c>
      <c r="Y99" s="78" t="str">
        <f t="shared" si="25"/>
        <v>f</v>
      </c>
    </row>
    <row r="100" spans="1:25" ht="28.5" customHeight="1">
      <c r="A100" s="75" t="s">
        <v>40</v>
      </c>
      <c r="B100" s="43">
        <v>14622</v>
      </c>
      <c r="C100" s="45">
        <f>B100/$U100*100</f>
        <v>0.5009105596139063</v>
      </c>
      <c r="D100" s="43">
        <v>84841</v>
      </c>
      <c r="E100" s="45">
        <f>D100/$U100*100</f>
        <v>2.9064254403093575</v>
      </c>
      <c r="F100" s="43">
        <v>64256</v>
      </c>
      <c r="G100" s="45">
        <f t="shared" si="32"/>
        <v>2.201238470698342</v>
      </c>
      <c r="H100" s="43">
        <v>2652840</v>
      </c>
      <c r="I100" s="44">
        <f t="shared" si="30"/>
        <v>90.87919361005028</v>
      </c>
      <c r="J100" s="82"/>
      <c r="K100" s="43">
        <v>81258</v>
      </c>
      <c r="L100" s="44">
        <f t="shared" si="33"/>
        <v>2.783681456237642</v>
      </c>
      <c r="M100" s="43">
        <v>21267</v>
      </c>
      <c r="N100" s="45">
        <f t="shared" si="34"/>
        <v>0.7285504630904763</v>
      </c>
      <c r="O100" s="43"/>
      <c r="P100" s="47"/>
      <c r="Q100" s="43"/>
      <c r="R100" s="47"/>
      <c r="S100" s="47"/>
      <c r="T100" s="47"/>
      <c r="U100" s="43">
        <v>2919084</v>
      </c>
      <c r="V100" s="46">
        <f t="shared" si="31"/>
        <v>100</v>
      </c>
      <c r="W100" s="34">
        <f t="shared" si="23"/>
        <v>0</v>
      </c>
      <c r="X100" t="str">
        <f t="shared" si="24"/>
        <v>OK</v>
      </c>
      <c r="Y100" s="33" t="str">
        <f t="shared" si="25"/>
        <v>ok</v>
      </c>
    </row>
    <row r="101" spans="1:25" ht="30" customHeight="1">
      <c r="A101" s="76" t="s">
        <v>145</v>
      </c>
      <c r="B101" s="38"/>
      <c r="C101" s="39"/>
      <c r="D101" s="38">
        <f>D102+D104+D108+D110+D118</f>
        <v>2636</v>
      </c>
      <c r="E101" s="41">
        <f>D101/$U101*100</f>
        <v>0.07715274751295075</v>
      </c>
      <c r="F101" s="38">
        <f>F102+F104+F108+F110+F118</f>
        <v>404482</v>
      </c>
      <c r="G101" s="41">
        <f t="shared" si="32"/>
        <v>11.83873202561963</v>
      </c>
      <c r="H101" s="38">
        <f>H102+H104+H108+H110+H118</f>
        <v>2642424</v>
      </c>
      <c r="I101" s="40">
        <v>77.34</v>
      </c>
      <c r="J101" s="90"/>
      <c r="K101" s="38">
        <f>K102+K104+K108+K110+K118</f>
        <v>109581</v>
      </c>
      <c r="L101" s="40">
        <f t="shared" si="33"/>
        <v>3.207312300916789</v>
      </c>
      <c r="M101" s="38">
        <f>M102+M104+M108+M110+M118</f>
        <v>156661</v>
      </c>
      <c r="N101" s="41">
        <v>4.58</v>
      </c>
      <c r="O101" s="38"/>
      <c r="P101" s="39"/>
      <c r="Q101" s="38">
        <f>Q102+Q104+Q108+Q110+Q118</f>
        <v>100815</v>
      </c>
      <c r="R101" s="41">
        <f aca="true" t="shared" si="35" ref="R101:R109">Q101/$U101*100</f>
        <v>2.9507413659021737</v>
      </c>
      <c r="S101" s="41"/>
      <c r="T101" s="41"/>
      <c r="U101" s="38">
        <f>U102+U104+U108+U110+U118</f>
        <v>3416599</v>
      </c>
      <c r="V101" s="42">
        <f t="shared" si="31"/>
        <v>99.99393843995153</v>
      </c>
      <c r="W101" s="34">
        <f t="shared" si="23"/>
        <v>0.006061560048465253</v>
      </c>
      <c r="X101" t="str">
        <f t="shared" si="24"/>
        <v>F</v>
      </c>
      <c r="Y101" s="33" t="str">
        <f t="shared" si="25"/>
        <v>f</v>
      </c>
    </row>
    <row r="102" spans="1:25" ht="30" customHeight="1">
      <c r="A102" s="73" t="s">
        <v>144</v>
      </c>
      <c r="B102" s="38"/>
      <c r="C102" s="39"/>
      <c r="D102" s="38"/>
      <c r="E102" s="41"/>
      <c r="F102" s="38">
        <f>F103</f>
        <v>1350</v>
      </c>
      <c r="G102" s="41">
        <f t="shared" si="32"/>
        <v>19.852941176470587</v>
      </c>
      <c r="H102" s="38">
        <f>H103</f>
        <v>4900</v>
      </c>
      <c r="I102" s="40">
        <f t="shared" si="30"/>
        <v>72.05882352941177</v>
      </c>
      <c r="J102" s="90"/>
      <c r="K102" s="38"/>
      <c r="L102" s="40"/>
      <c r="M102" s="38">
        <f>M103</f>
        <v>550</v>
      </c>
      <c r="N102" s="41">
        <f t="shared" si="34"/>
        <v>8.088235294117647</v>
      </c>
      <c r="O102" s="38"/>
      <c r="P102" s="39"/>
      <c r="Q102" s="38"/>
      <c r="R102" s="41"/>
      <c r="S102" s="39"/>
      <c r="T102" s="39"/>
      <c r="U102" s="38">
        <f>U103</f>
        <v>6800</v>
      </c>
      <c r="V102" s="42">
        <f t="shared" si="31"/>
        <v>100</v>
      </c>
      <c r="W102" s="34">
        <f t="shared" si="23"/>
        <v>0</v>
      </c>
      <c r="X102" t="str">
        <f t="shared" si="24"/>
        <v>OK</v>
      </c>
      <c r="Y102" s="33" t="str">
        <f t="shared" si="25"/>
        <v>ok</v>
      </c>
    </row>
    <row r="103" spans="1:25" ht="28.5" customHeight="1">
      <c r="A103" s="74" t="s">
        <v>105</v>
      </c>
      <c r="B103" s="43"/>
      <c r="C103" s="47"/>
      <c r="D103" s="43"/>
      <c r="E103" s="45"/>
      <c r="F103" s="43">
        <v>1350</v>
      </c>
      <c r="G103" s="45">
        <f t="shared" si="32"/>
        <v>19.852941176470587</v>
      </c>
      <c r="H103" s="43">
        <v>4900</v>
      </c>
      <c r="I103" s="44">
        <f t="shared" si="30"/>
        <v>72.05882352941177</v>
      </c>
      <c r="J103" s="82"/>
      <c r="K103" s="43"/>
      <c r="L103" s="44"/>
      <c r="M103" s="43">
        <v>550</v>
      </c>
      <c r="N103" s="45">
        <f t="shared" si="34"/>
        <v>8.088235294117647</v>
      </c>
      <c r="O103" s="43"/>
      <c r="P103" s="47"/>
      <c r="Q103" s="43"/>
      <c r="R103" s="41"/>
      <c r="S103" s="47"/>
      <c r="T103" s="47"/>
      <c r="U103" s="43">
        <v>6800</v>
      </c>
      <c r="V103" s="46">
        <f t="shared" si="31"/>
        <v>100</v>
      </c>
      <c r="W103" s="34">
        <f t="shared" si="23"/>
        <v>0</v>
      </c>
      <c r="X103" t="str">
        <f t="shared" si="24"/>
        <v>OK</v>
      </c>
      <c r="Y103" s="33" t="str">
        <f t="shared" si="25"/>
        <v>ok</v>
      </c>
    </row>
    <row r="104" spans="1:25" ht="30" customHeight="1">
      <c r="A104" s="73" t="s">
        <v>46</v>
      </c>
      <c r="B104" s="38"/>
      <c r="C104" s="39"/>
      <c r="D104" s="38"/>
      <c r="E104" s="41"/>
      <c r="F104" s="38">
        <f>F105</f>
        <v>129850</v>
      </c>
      <c r="G104" s="41">
        <f t="shared" si="32"/>
        <v>15.561259952734996</v>
      </c>
      <c r="H104" s="38">
        <f>H105</f>
        <v>583933</v>
      </c>
      <c r="I104" s="40">
        <f t="shared" si="30"/>
        <v>69.97869239877092</v>
      </c>
      <c r="J104" s="90"/>
      <c r="K104" s="38">
        <f>K105</f>
        <v>29590</v>
      </c>
      <c r="L104" s="40">
        <f t="shared" si="33"/>
        <v>3.546073792848891</v>
      </c>
      <c r="M104" s="38">
        <f>M105</f>
        <v>55006</v>
      </c>
      <c r="N104" s="41">
        <f t="shared" si="34"/>
        <v>6.591934270004937</v>
      </c>
      <c r="O104" s="38"/>
      <c r="P104" s="39"/>
      <c r="Q104" s="38">
        <f>Q105</f>
        <v>36065</v>
      </c>
      <c r="R104" s="41">
        <f t="shared" si="35"/>
        <v>4.322039585640259</v>
      </c>
      <c r="S104" s="41"/>
      <c r="T104" s="41"/>
      <c r="U104" s="38">
        <f>U105</f>
        <v>834444</v>
      </c>
      <c r="V104" s="42">
        <f t="shared" si="31"/>
        <v>100</v>
      </c>
      <c r="W104" s="34">
        <f t="shared" si="23"/>
        <v>0</v>
      </c>
      <c r="X104" t="str">
        <f t="shared" si="24"/>
        <v>OK</v>
      </c>
      <c r="Y104" s="33" t="str">
        <f t="shared" si="25"/>
        <v>ok</v>
      </c>
    </row>
    <row r="105" spans="1:25" ht="28.5" customHeight="1">
      <c r="A105" s="74" t="s">
        <v>57</v>
      </c>
      <c r="B105" s="43"/>
      <c r="C105" s="44"/>
      <c r="D105" s="43"/>
      <c r="E105" s="45"/>
      <c r="F105" s="43">
        <f>SUM(F106:F107)</f>
        <v>129850</v>
      </c>
      <c r="G105" s="45">
        <f t="shared" si="32"/>
        <v>15.561259952734996</v>
      </c>
      <c r="H105" s="43">
        <f>SUM(H106:H107)</f>
        <v>583933</v>
      </c>
      <c r="I105" s="44">
        <f t="shared" si="30"/>
        <v>69.97869239877092</v>
      </c>
      <c r="J105" s="82"/>
      <c r="K105" s="43">
        <f>SUM(K106:K107)</f>
        <v>29590</v>
      </c>
      <c r="L105" s="44">
        <f t="shared" si="33"/>
        <v>3.546073792848891</v>
      </c>
      <c r="M105" s="43">
        <f>SUM(M106:M107)</f>
        <v>55006</v>
      </c>
      <c r="N105" s="45">
        <f t="shared" si="34"/>
        <v>6.591934270004937</v>
      </c>
      <c r="O105" s="43"/>
      <c r="P105" s="44"/>
      <c r="Q105" s="43">
        <f>SUM(Q106:Q107)</f>
        <v>36065</v>
      </c>
      <c r="R105" s="45">
        <f t="shared" si="35"/>
        <v>4.322039585640259</v>
      </c>
      <c r="S105" s="44"/>
      <c r="T105" s="44"/>
      <c r="U105" s="43">
        <f>SUM(U106:U107)</f>
        <v>834444</v>
      </c>
      <c r="V105" s="46">
        <f t="shared" si="31"/>
        <v>100</v>
      </c>
      <c r="W105" s="34">
        <f t="shared" si="23"/>
        <v>0</v>
      </c>
      <c r="X105" t="str">
        <f t="shared" si="24"/>
        <v>OK</v>
      </c>
      <c r="Y105" s="33" t="str">
        <f t="shared" si="25"/>
        <v>ok</v>
      </c>
    </row>
    <row r="106" spans="1:25" ht="28.5" customHeight="1">
      <c r="A106" s="75" t="s">
        <v>41</v>
      </c>
      <c r="B106" s="43"/>
      <c r="C106" s="47"/>
      <c r="D106" s="43"/>
      <c r="E106" s="45"/>
      <c r="F106" s="43">
        <v>21000</v>
      </c>
      <c r="G106" s="46">
        <f t="shared" si="32"/>
        <v>100</v>
      </c>
      <c r="H106" s="43"/>
      <c r="I106" s="44"/>
      <c r="J106" s="82"/>
      <c r="K106" s="43"/>
      <c r="L106" s="44"/>
      <c r="M106" s="43"/>
      <c r="N106" s="45"/>
      <c r="O106" s="43"/>
      <c r="P106" s="47"/>
      <c r="Q106" s="43"/>
      <c r="R106" s="41"/>
      <c r="S106" s="47"/>
      <c r="T106" s="47"/>
      <c r="U106" s="43">
        <v>21000</v>
      </c>
      <c r="V106" s="46">
        <f t="shared" si="31"/>
        <v>100</v>
      </c>
      <c r="W106" s="34">
        <f t="shared" si="23"/>
        <v>0</v>
      </c>
      <c r="X106" t="str">
        <f t="shared" si="24"/>
        <v>OK</v>
      </c>
      <c r="Y106" s="33" t="str">
        <f t="shared" si="25"/>
        <v>ok</v>
      </c>
    </row>
    <row r="107" spans="1:25" ht="28.5" customHeight="1">
      <c r="A107" s="75" t="s">
        <v>40</v>
      </c>
      <c r="B107" s="43"/>
      <c r="C107" s="47"/>
      <c r="D107" s="43"/>
      <c r="E107" s="45"/>
      <c r="F107" s="43">
        <v>108850</v>
      </c>
      <c r="G107" s="45">
        <f t="shared" si="32"/>
        <v>13.381375976711366</v>
      </c>
      <c r="H107" s="43">
        <v>583933</v>
      </c>
      <c r="I107" s="44">
        <f t="shared" si="30"/>
        <v>71.78527347918234</v>
      </c>
      <c r="J107" s="82"/>
      <c r="K107" s="43">
        <v>29590</v>
      </c>
      <c r="L107" s="44">
        <f t="shared" si="33"/>
        <v>3.6376197992732138</v>
      </c>
      <c r="M107" s="43">
        <v>55006</v>
      </c>
      <c r="N107" s="45">
        <f t="shared" si="34"/>
        <v>6.762112696141346</v>
      </c>
      <c r="O107" s="43"/>
      <c r="P107" s="47"/>
      <c r="Q107" s="43">
        <v>36065</v>
      </c>
      <c r="R107" s="45">
        <f t="shared" si="35"/>
        <v>4.433618048691736</v>
      </c>
      <c r="S107" s="45"/>
      <c r="T107" s="45"/>
      <c r="U107" s="43">
        <v>813444</v>
      </c>
      <c r="V107" s="46">
        <f t="shared" si="31"/>
        <v>100</v>
      </c>
      <c r="W107" s="34">
        <f t="shared" si="23"/>
        <v>0</v>
      </c>
      <c r="X107" t="str">
        <f t="shared" si="24"/>
        <v>OK</v>
      </c>
      <c r="Y107" s="33" t="str">
        <f t="shared" si="25"/>
        <v>ok</v>
      </c>
    </row>
    <row r="108" spans="1:25" ht="30" customHeight="1">
      <c r="A108" s="73" t="s">
        <v>47</v>
      </c>
      <c r="B108" s="38"/>
      <c r="C108" s="39"/>
      <c r="D108" s="38"/>
      <c r="E108" s="41"/>
      <c r="F108" s="38">
        <f>F109</f>
        <v>60000</v>
      </c>
      <c r="G108" s="41">
        <f t="shared" si="32"/>
        <v>9.81980654981097</v>
      </c>
      <c r="H108" s="38">
        <f>H109</f>
        <v>356637</v>
      </c>
      <c r="I108" s="40">
        <f t="shared" si="30"/>
        <v>58.36843914174891</v>
      </c>
      <c r="J108" s="90"/>
      <c r="K108" s="38">
        <f>K109</f>
        <v>55968</v>
      </c>
      <c r="L108" s="40">
        <f t="shared" si="33"/>
        <v>9.159915549663673</v>
      </c>
      <c r="M108" s="38">
        <f>M109</f>
        <v>73655</v>
      </c>
      <c r="N108" s="41">
        <f t="shared" si="34"/>
        <v>12.05463085710545</v>
      </c>
      <c r="O108" s="38"/>
      <c r="P108" s="39"/>
      <c r="Q108" s="38">
        <f>Q109</f>
        <v>64750</v>
      </c>
      <c r="R108" s="41">
        <f t="shared" si="35"/>
        <v>10.597207901671004</v>
      </c>
      <c r="S108" s="41"/>
      <c r="T108" s="41"/>
      <c r="U108" s="38">
        <f>U109</f>
        <v>611010</v>
      </c>
      <c r="V108" s="42">
        <f t="shared" si="31"/>
        <v>100</v>
      </c>
      <c r="W108" s="34">
        <f t="shared" si="23"/>
        <v>0</v>
      </c>
      <c r="X108" t="str">
        <f t="shared" si="24"/>
        <v>OK</v>
      </c>
      <c r="Y108" s="33" t="str">
        <f t="shared" si="25"/>
        <v>ok</v>
      </c>
    </row>
    <row r="109" spans="1:25" ht="28.5" customHeight="1">
      <c r="A109" s="74" t="s">
        <v>107</v>
      </c>
      <c r="B109" s="43"/>
      <c r="C109" s="47"/>
      <c r="D109" s="43"/>
      <c r="E109" s="45"/>
      <c r="F109" s="43">
        <v>60000</v>
      </c>
      <c r="G109" s="45">
        <f t="shared" si="32"/>
        <v>9.81980654981097</v>
      </c>
      <c r="H109" s="43">
        <v>356637</v>
      </c>
      <c r="I109" s="44">
        <f t="shared" si="30"/>
        <v>58.36843914174891</v>
      </c>
      <c r="J109" s="82"/>
      <c r="K109" s="43">
        <v>55968</v>
      </c>
      <c r="L109" s="44">
        <f t="shared" si="33"/>
        <v>9.159915549663673</v>
      </c>
      <c r="M109" s="43">
        <v>73655</v>
      </c>
      <c r="N109" s="45">
        <f t="shared" si="34"/>
        <v>12.05463085710545</v>
      </c>
      <c r="O109" s="43"/>
      <c r="P109" s="47"/>
      <c r="Q109" s="43">
        <v>64750</v>
      </c>
      <c r="R109" s="45">
        <f t="shared" si="35"/>
        <v>10.597207901671004</v>
      </c>
      <c r="S109" s="45"/>
      <c r="T109" s="45"/>
      <c r="U109" s="43">
        <v>611010</v>
      </c>
      <c r="V109" s="46">
        <f t="shared" si="31"/>
        <v>100</v>
      </c>
      <c r="W109" s="34">
        <f t="shared" si="23"/>
        <v>0</v>
      </c>
      <c r="X109" t="str">
        <f t="shared" si="24"/>
        <v>OK</v>
      </c>
      <c r="Y109" s="33" t="str">
        <f t="shared" si="25"/>
        <v>ok</v>
      </c>
    </row>
    <row r="110" spans="1:25" ht="28.5" customHeight="1">
      <c r="A110" s="73" t="s">
        <v>146</v>
      </c>
      <c r="B110" s="38"/>
      <c r="C110" s="39"/>
      <c r="D110" s="38"/>
      <c r="E110" s="41"/>
      <c r="F110" s="38"/>
      <c r="G110" s="45"/>
      <c r="H110" s="38">
        <f>H111</f>
        <v>85525</v>
      </c>
      <c r="I110" s="61">
        <f t="shared" si="30"/>
        <v>100</v>
      </c>
      <c r="J110" s="100"/>
      <c r="K110" s="38"/>
      <c r="L110" s="44"/>
      <c r="M110" s="38"/>
      <c r="N110" s="45"/>
      <c r="O110" s="38"/>
      <c r="P110" s="39"/>
      <c r="Q110" s="38"/>
      <c r="R110" s="41"/>
      <c r="S110" s="39"/>
      <c r="T110" s="39"/>
      <c r="U110" s="38">
        <v>85525</v>
      </c>
      <c r="V110" s="42">
        <f t="shared" si="31"/>
        <v>100</v>
      </c>
      <c r="W110" s="34">
        <f t="shared" si="23"/>
        <v>0</v>
      </c>
      <c r="X110" t="str">
        <f t="shared" si="24"/>
        <v>OK</v>
      </c>
      <c r="Y110" s="33" t="str">
        <f t="shared" si="25"/>
        <v>ok</v>
      </c>
    </row>
    <row r="111" spans="1:25" ht="30" customHeight="1">
      <c r="A111" s="87" t="s">
        <v>57</v>
      </c>
      <c r="B111" s="51"/>
      <c r="C111" s="52"/>
      <c r="D111" s="51"/>
      <c r="E111" s="53"/>
      <c r="F111" s="51"/>
      <c r="G111" s="53"/>
      <c r="H111" s="51">
        <v>85525</v>
      </c>
      <c r="I111" s="56">
        <f t="shared" si="30"/>
        <v>100</v>
      </c>
      <c r="J111" s="56"/>
      <c r="K111" s="51"/>
      <c r="L111" s="55"/>
      <c r="M111" s="51"/>
      <c r="N111" s="53"/>
      <c r="O111" s="51"/>
      <c r="P111" s="52"/>
      <c r="Q111" s="51"/>
      <c r="R111" s="53"/>
      <c r="S111" s="52"/>
      <c r="T111" s="52"/>
      <c r="U111" s="51">
        <v>85525</v>
      </c>
      <c r="V111" s="57">
        <f t="shared" si="31"/>
        <v>100</v>
      </c>
      <c r="W111" s="34">
        <f t="shared" si="23"/>
        <v>0</v>
      </c>
      <c r="X111" t="str">
        <f t="shared" si="24"/>
        <v>OK</v>
      </c>
      <c r="Y111" s="33" t="str">
        <f t="shared" si="25"/>
        <v>ok</v>
      </c>
    </row>
    <row r="112" spans="1:52" s="2" customFormat="1" ht="19.5">
      <c r="A112" s="1" t="s">
        <v>11</v>
      </c>
      <c r="J112" s="97"/>
      <c r="V112" s="3" t="s">
        <v>12</v>
      </c>
      <c r="W112" s="34" t="e">
        <f t="shared" si="23"/>
        <v>#VALUE!</v>
      </c>
      <c r="X112"/>
      <c r="Y112" s="33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/>
    </row>
    <row r="113" spans="1:52" s="22" customFormat="1" ht="27">
      <c r="A113" s="110" t="s">
        <v>26</v>
      </c>
      <c r="B113" s="103"/>
      <c r="C113" s="103"/>
      <c r="D113" s="103"/>
      <c r="E113" s="103"/>
      <c r="F113" s="103"/>
      <c r="G113" s="103"/>
      <c r="H113" s="103"/>
      <c r="I113" s="103"/>
      <c r="J113" s="98"/>
      <c r="K113" s="102" t="s">
        <v>23</v>
      </c>
      <c r="L113" s="103"/>
      <c r="M113" s="103"/>
      <c r="N113" s="103"/>
      <c r="O113" s="103"/>
      <c r="P113" s="103"/>
      <c r="Q113" s="103"/>
      <c r="R113" s="103"/>
      <c r="S113" s="103"/>
      <c r="T113" s="104"/>
      <c r="U113" s="104"/>
      <c r="V113" s="104"/>
      <c r="W113" s="34">
        <f t="shared" si="23"/>
        <v>100</v>
      </c>
      <c r="X113"/>
      <c r="Y113" s="33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6"/>
    </row>
    <row r="114" spans="1:51" ht="16.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9" t="s">
        <v>1</v>
      </c>
      <c r="W114" s="34" t="e">
        <f t="shared" si="23"/>
        <v>#VALUE!</v>
      </c>
      <c r="Y114" s="33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4" s="14" customFormat="1" ht="16.5" customHeight="1">
      <c r="A115" s="13"/>
      <c r="B115" s="108" t="s">
        <v>38</v>
      </c>
      <c r="C115" s="112"/>
      <c r="D115" s="112"/>
      <c r="E115" s="112"/>
      <c r="F115" s="112"/>
      <c r="G115" s="112"/>
      <c r="H115" s="112"/>
      <c r="I115" s="112"/>
      <c r="J115" s="72"/>
      <c r="K115" s="113" t="s">
        <v>39</v>
      </c>
      <c r="L115" s="114"/>
      <c r="M115" s="105"/>
      <c r="N115" s="105"/>
      <c r="O115" s="105"/>
      <c r="P115" s="105"/>
      <c r="Q115" s="105"/>
      <c r="R115" s="105"/>
      <c r="S115" s="105"/>
      <c r="T115" s="105"/>
      <c r="U115" s="105"/>
      <c r="V115" s="108"/>
      <c r="W115" s="34">
        <f t="shared" si="23"/>
        <v>100</v>
      </c>
      <c r="X115"/>
      <c r="Y115" s="33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/>
      <c r="BA115" s="16"/>
      <c r="BB115" s="2"/>
    </row>
    <row r="116" spans="1:54" s="14" customFormat="1" ht="16.5" customHeight="1">
      <c r="A116" s="17" t="s">
        <v>2</v>
      </c>
      <c r="B116" s="108" t="s">
        <v>30</v>
      </c>
      <c r="C116" s="109"/>
      <c r="D116" s="108" t="s">
        <v>31</v>
      </c>
      <c r="E116" s="109"/>
      <c r="F116" s="108" t="s">
        <v>32</v>
      </c>
      <c r="G116" s="109"/>
      <c r="H116" s="108" t="s">
        <v>19</v>
      </c>
      <c r="I116" s="109"/>
      <c r="J116" s="95"/>
      <c r="K116" s="108" t="s">
        <v>33</v>
      </c>
      <c r="L116" s="109"/>
      <c r="M116" s="109" t="s">
        <v>34</v>
      </c>
      <c r="N116" s="105"/>
      <c r="O116" s="105" t="s">
        <v>35</v>
      </c>
      <c r="P116" s="105"/>
      <c r="Q116" s="105" t="s">
        <v>36</v>
      </c>
      <c r="R116" s="105"/>
      <c r="S116" s="105" t="s">
        <v>37</v>
      </c>
      <c r="T116" s="105"/>
      <c r="U116" s="106" t="s">
        <v>20</v>
      </c>
      <c r="V116" s="107"/>
      <c r="W116" s="34">
        <f t="shared" si="23"/>
        <v>100</v>
      </c>
      <c r="X116"/>
      <c r="Y116" s="33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/>
      <c r="BA116" s="19"/>
      <c r="BB116" s="16"/>
    </row>
    <row r="117" spans="1:54" s="14" customFormat="1" ht="16.5" customHeight="1">
      <c r="A117" s="20"/>
      <c r="B117" s="71" t="s">
        <v>29</v>
      </c>
      <c r="C117" s="35" t="s">
        <v>22</v>
      </c>
      <c r="D117" s="71" t="str">
        <f>$B$6</f>
        <v>金額</v>
      </c>
      <c r="E117" s="36" t="str">
        <f>C117</f>
        <v>%</v>
      </c>
      <c r="F117" s="71" t="s">
        <v>29</v>
      </c>
      <c r="G117" s="35" t="str">
        <f>C117</f>
        <v>%</v>
      </c>
      <c r="H117" s="71" t="s">
        <v>29</v>
      </c>
      <c r="I117" s="35" t="str">
        <f>C117</f>
        <v>%</v>
      </c>
      <c r="J117" s="96"/>
      <c r="K117" s="71" t="s">
        <v>29</v>
      </c>
      <c r="L117" s="36" t="str">
        <f>E117</f>
        <v>%</v>
      </c>
      <c r="M117" s="71" t="s">
        <v>29</v>
      </c>
      <c r="N117" s="35" t="str">
        <f>G117</f>
        <v>%</v>
      </c>
      <c r="O117" s="71" t="s">
        <v>29</v>
      </c>
      <c r="P117" s="36" t="str">
        <f>L117</f>
        <v>%</v>
      </c>
      <c r="Q117" s="71" t="s">
        <v>29</v>
      </c>
      <c r="R117" s="36" t="str">
        <f>L117</f>
        <v>%</v>
      </c>
      <c r="S117" s="71" t="s">
        <v>29</v>
      </c>
      <c r="T117" s="35" t="str">
        <f>N117</f>
        <v>%</v>
      </c>
      <c r="U117" s="35" t="s">
        <v>21</v>
      </c>
      <c r="V117" s="37" t="str">
        <f>P117</f>
        <v>%</v>
      </c>
      <c r="W117" s="34" t="e">
        <f t="shared" si="23"/>
        <v>#VALUE!</v>
      </c>
      <c r="X117"/>
      <c r="Y117" s="33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/>
      <c r="BA117" s="21"/>
      <c r="BB117" s="19"/>
    </row>
    <row r="118" spans="1:25" ht="30" customHeight="1">
      <c r="A118" s="73" t="s">
        <v>147</v>
      </c>
      <c r="B118" s="38"/>
      <c r="C118" s="39"/>
      <c r="D118" s="38">
        <f>D119</f>
        <v>2636</v>
      </c>
      <c r="E118" s="41">
        <f>D118/$U118*100</f>
        <v>0.14030082711489125</v>
      </c>
      <c r="F118" s="38">
        <f>F119</f>
        <v>213282</v>
      </c>
      <c r="G118" s="41">
        <f aca="true" t="shared" si="36" ref="G118:G124">F118/$U118*100</f>
        <v>11.35191237053044</v>
      </c>
      <c r="H118" s="38">
        <f>H119</f>
        <v>1611429</v>
      </c>
      <c r="I118" s="40">
        <f aca="true" t="shared" si="37" ref="I118:I124">H118/U118*100</f>
        <v>85.76814170596438</v>
      </c>
      <c r="J118" s="90"/>
      <c r="K118" s="38">
        <f>K119</f>
        <v>24023</v>
      </c>
      <c r="L118" s="40">
        <f aca="true" t="shared" si="38" ref="L118:L123">K118/U118*100</f>
        <v>1.2786216880808168</v>
      </c>
      <c r="M118" s="38">
        <f>M119</f>
        <v>27450</v>
      </c>
      <c r="N118" s="41">
        <f>M118/$U118*100</f>
        <v>1.4610234083094709</v>
      </c>
      <c r="O118" s="38"/>
      <c r="P118" s="39"/>
      <c r="Q118" s="38"/>
      <c r="R118" s="41"/>
      <c r="S118" s="39"/>
      <c r="T118" s="39"/>
      <c r="U118" s="38">
        <f>U119</f>
        <v>1878820</v>
      </c>
      <c r="V118" s="42">
        <f aca="true" t="shared" si="39" ref="V118:V124">C118+E118+G118+I118+L118+N118+P118+R118+T118</f>
        <v>100</v>
      </c>
      <c r="W118" s="34">
        <f t="shared" si="23"/>
        <v>0</v>
      </c>
      <c r="X118" t="str">
        <f aca="true" t="shared" si="40" ref="X118:X124">IF(W118=0,"OK","F")</f>
        <v>OK</v>
      </c>
      <c r="Y118" s="78" t="str">
        <f aca="true" t="shared" si="41" ref="Y118:Y124">IF(100-V118=0,"ok","f")</f>
        <v>ok</v>
      </c>
    </row>
    <row r="119" spans="1:25" ht="28.5" customHeight="1">
      <c r="A119" s="74" t="s">
        <v>57</v>
      </c>
      <c r="B119" s="43"/>
      <c r="C119" s="44"/>
      <c r="D119" s="43">
        <f>SUM(D120:D121)</f>
        <v>2636</v>
      </c>
      <c r="E119" s="45">
        <f>D119/$U119*100</f>
        <v>0.14030082711489125</v>
      </c>
      <c r="F119" s="43">
        <f>SUM(F120:F121)</f>
        <v>213282</v>
      </c>
      <c r="G119" s="45">
        <f t="shared" si="36"/>
        <v>11.35191237053044</v>
      </c>
      <c r="H119" s="43">
        <f>SUM(H120:H121)</f>
        <v>1611429</v>
      </c>
      <c r="I119" s="44">
        <f t="shared" si="37"/>
        <v>85.76814170596438</v>
      </c>
      <c r="J119" s="82"/>
      <c r="K119" s="43">
        <f>SUM(K120:K121)</f>
        <v>24023</v>
      </c>
      <c r="L119" s="44">
        <f t="shared" si="38"/>
        <v>1.2786216880808168</v>
      </c>
      <c r="M119" s="43">
        <f>SUM(M120:M121)</f>
        <v>27450</v>
      </c>
      <c r="N119" s="45">
        <f>M119/$U119*100</f>
        <v>1.4610234083094709</v>
      </c>
      <c r="O119" s="43"/>
      <c r="P119" s="44"/>
      <c r="Q119" s="43"/>
      <c r="R119" s="45"/>
      <c r="S119" s="44"/>
      <c r="T119" s="44"/>
      <c r="U119" s="43">
        <f>SUM(U120:U121)</f>
        <v>1878820</v>
      </c>
      <c r="V119" s="46">
        <f t="shared" si="39"/>
        <v>100</v>
      </c>
      <c r="W119" s="34">
        <f t="shared" si="23"/>
        <v>0</v>
      </c>
      <c r="X119" t="str">
        <f t="shared" si="40"/>
        <v>OK</v>
      </c>
      <c r="Y119" s="78" t="str">
        <f t="shared" si="41"/>
        <v>ok</v>
      </c>
    </row>
    <row r="120" spans="1:25" ht="28.5" customHeight="1">
      <c r="A120" s="75" t="s">
        <v>41</v>
      </c>
      <c r="B120" s="43"/>
      <c r="C120" s="47"/>
      <c r="D120" s="43"/>
      <c r="E120" s="45"/>
      <c r="F120" s="43">
        <v>89973</v>
      </c>
      <c r="G120" s="45">
        <f t="shared" si="36"/>
        <v>8.631058303027629</v>
      </c>
      <c r="H120" s="43">
        <v>951960</v>
      </c>
      <c r="I120" s="44">
        <f t="shared" si="37"/>
        <v>91.32097698365267</v>
      </c>
      <c r="J120" s="82"/>
      <c r="K120" s="43">
        <v>500</v>
      </c>
      <c r="L120" s="44">
        <f t="shared" si="38"/>
        <v>0.04796471331970496</v>
      </c>
      <c r="M120" s="43"/>
      <c r="N120" s="45"/>
      <c r="O120" s="43"/>
      <c r="P120" s="47"/>
      <c r="Q120" s="43"/>
      <c r="R120" s="45"/>
      <c r="S120" s="47"/>
      <c r="T120" s="47"/>
      <c r="U120" s="43">
        <f>SUM(F120,H120,K120)</f>
        <v>1042433</v>
      </c>
      <c r="V120" s="46">
        <f t="shared" si="39"/>
        <v>100</v>
      </c>
      <c r="W120" s="34">
        <f t="shared" si="23"/>
        <v>0</v>
      </c>
      <c r="X120" t="str">
        <f t="shared" si="40"/>
        <v>OK</v>
      </c>
      <c r="Y120" s="33" t="str">
        <f t="shared" si="41"/>
        <v>ok</v>
      </c>
    </row>
    <row r="121" spans="1:25" ht="28.5" customHeight="1">
      <c r="A121" s="75" t="s">
        <v>40</v>
      </c>
      <c r="B121" s="43"/>
      <c r="C121" s="47"/>
      <c r="D121" s="43">
        <v>2636</v>
      </c>
      <c r="E121" s="45">
        <v>0.32</v>
      </c>
      <c r="F121" s="43">
        <v>123309</v>
      </c>
      <c r="G121" s="45">
        <f t="shared" si="36"/>
        <v>14.743055547252649</v>
      </c>
      <c r="H121" s="43">
        <v>659469</v>
      </c>
      <c r="I121" s="44">
        <f t="shared" si="37"/>
        <v>78.84735176419528</v>
      </c>
      <c r="J121" s="82"/>
      <c r="K121" s="43">
        <v>23523</v>
      </c>
      <c r="L121" s="44">
        <f t="shared" si="38"/>
        <v>2.8124540434033527</v>
      </c>
      <c r="M121" s="43">
        <v>27450</v>
      </c>
      <c r="N121" s="45">
        <f>M121/$U121*100</f>
        <v>3.281973536174044</v>
      </c>
      <c r="O121" s="43"/>
      <c r="P121" s="47"/>
      <c r="Q121" s="43"/>
      <c r="R121" s="45"/>
      <c r="S121" s="47"/>
      <c r="T121" s="47"/>
      <c r="U121" s="43">
        <f>SUM(D121,F121,H121,K121,M121)</f>
        <v>836387</v>
      </c>
      <c r="V121" s="46">
        <f t="shared" si="39"/>
        <v>100.00483489102533</v>
      </c>
      <c r="W121" s="34">
        <f t="shared" si="23"/>
        <v>-0.004834891025325305</v>
      </c>
      <c r="X121" t="str">
        <f t="shared" si="40"/>
        <v>F</v>
      </c>
      <c r="Y121" s="78" t="str">
        <f t="shared" si="41"/>
        <v>f</v>
      </c>
    </row>
    <row r="122" spans="1:25" ht="30" customHeight="1">
      <c r="A122" s="93" t="s">
        <v>45</v>
      </c>
      <c r="B122" s="38">
        <f>B123+B128+B139+B154+B163+B183+B185</f>
        <v>1944209</v>
      </c>
      <c r="C122" s="41">
        <f>B122/$U122*100</f>
        <v>6.6822730002809765</v>
      </c>
      <c r="D122" s="38">
        <f>D123+D128+D139+D154+D163+D183+D185</f>
        <v>10452192</v>
      </c>
      <c r="E122" s="41">
        <v>35.93</v>
      </c>
      <c r="F122" s="38">
        <f>F123+F128+F139+F154+F163+F183+F185</f>
        <v>6213072</v>
      </c>
      <c r="G122" s="41">
        <f t="shared" si="36"/>
        <v>21.35441368412641</v>
      </c>
      <c r="H122" s="38">
        <f>H123+H128+H139+H154+H163+H183+H185</f>
        <v>2718087</v>
      </c>
      <c r="I122" s="40">
        <f t="shared" si="37"/>
        <v>9.342102300994757</v>
      </c>
      <c r="J122" s="90"/>
      <c r="K122" s="38">
        <f>K123+K128+K139+K154+K163+K183+K185</f>
        <v>6890594</v>
      </c>
      <c r="L122" s="40">
        <f t="shared" si="38"/>
        <v>23.683066091196004</v>
      </c>
      <c r="M122" s="38">
        <f>M123+M128+M139+M154+M163+M183+M185</f>
        <v>871871</v>
      </c>
      <c r="N122" s="41">
        <f>M122/$U122*100</f>
        <v>2.9966325858114917</v>
      </c>
      <c r="O122" s="38"/>
      <c r="P122" s="39"/>
      <c r="Q122" s="38">
        <f>Q123+Q128+Q139+Q154+Q163+Q183+Q185</f>
        <v>5000</v>
      </c>
      <c r="R122" s="41">
        <f>Q122/$U122*100</f>
        <v>0.01718506858131244</v>
      </c>
      <c r="S122" s="41"/>
      <c r="T122" s="41"/>
      <c r="U122" s="38">
        <f>U123+U128+U139+U154+U163+U183+U185</f>
        <v>29095025</v>
      </c>
      <c r="V122" s="42">
        <f t="shared" si="39"/>
        <v>100.00567273099095</v>
      </c>
      <c r="W122" s="34">
        <f t="shared" si="23"/>
        <v>-0.005672730990951891</v>
      </c>
      <c r="X122" t="str">
        <f t="shared" si="40"/>
        <v>F</v>
      </c>
      <c r="Y122" s="78" t="str">
        <f t="shared" si="41"/>
        <v>f</v>
      </c>
    </row>
    <row r="123" spans="1:25" ht="30" customHeight="1">
      <c r="A123" s="73" t="s">
        <v>148</v>
      </c>
      <c r="B123" s="38">
        <f>B124+B127</f>
        <v>210</v>
      </c>
      <c r="C123" s="41">
        <f>B123/$U123*100</f>
        <v>0.010171417445143365</v>
      </c>
      <c r="D123" s="38"/>
      <c r="E123" s="41"/>
      <c r="F123" s="38">
        <f>F124+F127</f>
        <v>660141</v>
      </c>
      <c r="G123" s="41">
        <f t="shared" si="36"/>
        <v>31.974141350735174</v>
      </c>
      <c r="H123" s="38">
        <f>H124+H127</f>
        <v>786639</v>
      </c>
      <c r="I123" s="40">
        <f t="shared" si="37"/>
        <v>38.10111260776253</v>
      </c>
      <c r="J123" s="90"/>
      <c r="K123" s="38">
        <f>K124+K127</f>
        <v>322417</v>
      </c>
      <c r="L123" s="40">
        <f t="shared" si="38"/>
        <v>15.61637094481328</v>
      </c>
      <c r="M123" s="38">
        <f>M124+M127</f>
        <v>290202</v>
      </c>
      <c r="N123" s="41">
        <f>M123/$U123*100</f>
        <v>14.05602707340712</v>
      </c>
      <c r="O123" s="38"/>
      <c r="P123" s="39"/>
      <c r="Q123" s="38">
        <f>Q124+Q127</f>
        <v>5000</v>
      </c>
      <c r="R123" s="41">
        <f>Q123/$U123*100</f>
        <v>0.2421766058367468</v>
      </c>
      <c r="S123" s="41"/>
      <c r="T123" s="41"/>
      <c r="U123" s="38">
        <f>U124+U127</f>
        <v>2064609</v>
      </c>
      <c r="V123" s="42">
        <f t="shared" si="39"/>
        <v>100</v>
      </c>
      <c r="W123" s="34">
        <f t="shared" si="23"/>
        <v>0</v>
      </c>
      <c r="X123" t="str">
        <f t="shared" si="40"/>
        <v>OK</v>
      </c>
      <c r="Y123" s="33" t="str">
        <f t="shared" si="41"/>
        <v>ok</v>
      </c>
    </row>
    <row r="124" spans="1:25" ht="28.5" customHeight="1">
      <c r="A124" s="74" t="s">
        <v>56</v>
      </c>
      <c r="B124" s="79"/>
      <c r="C124" s="80"/>
      <c r="D124" s="79"/>
      <c r="E124" s="60"/>
      <c r="F124" s="79">
        <f>SUM(F125:F126)</f>
        <v>457313</v>
      </c>
      <c r="G124" s="60">
        <f t="shared" si="36"/>
        <v>64.9932990445276</v>
      </c>
      <c r="H124" s="79">
        <f>SUM(H125:H126)</f>
        <v>246318</v>
      </c>
      <c r="I124" s="82">
        <f t="shared" si="37"/>
        <v>35.0067009554724</v>
      </c>
      <c r="J124" s="82"/>
      <c r="K124" s="79"/>
      <c r="L124" s="80"/>
      <c r="M124" s="79"/>
      <c r="N124" s="80"/>
      <c r="O124" s="79"/>
      <c r="P124" s="80"/>
      <c r="Q124" s="79"/>
      <c r="R124" s="80"/>
      <c r="S124" s="80"/>
      <c r="T124" s="80"/>
      <c r="U124" s="79">
        <f>SUM(U125:U126)</f>
        <v>703631</v>
      </c>
      <c r="V124" s="84">
        <f t="shared" si="39"/>
        <v>100</v>
      </c>
      <c r="W124" s="34">
        <f t="shared" si="23"/>
        <v>0</v>
      </c>
      <c r="X124" t="str">
        <f t="shared" si="40"/>
        <v>OK</v>
      </c>
      <c r="Y124" s="33" t="str">
        <f t="shared" si="41"/>
        <v>ok</v>
      </c>
    </row>
    <row r="125" spans="1:25" ht="28.5" customHeight="1">
      <c r="A125" s="77" t="s">
        <v>67</v>
      </c>
      <c r="B125" s="43"/>
      <c r="C125" s="47"/>
      <c r="D125" s="43"/>
      <c r="E125" s="47"/>
      <c r="F125" s="43">
        <v>457313</v>
      </c>
      <c r="G125" s="47">
        <v>100</v>
      </c>
      <c r="H125" s="43"/>
      <c r="I125" s="47"/>
      <c r="J125" s="80"/>
      <c r="K125" s="43"/>
      <c r="L125" s="47"/>
      <c r="M125" s="43"/>
      <c r="N125" s="47"/>
      <c r="O125" s="43"/>
      <c r="P125" s="47"/>
      <c r="Q125" s="43"/>
      <c r="R125" s="47"/>
      <c r="S125" s="47"/>
      <c r="T125" s="47"/>
      <c r="U125" s="43">
        <v>457313</v>
      </c>
      <c r="V125" s="46">
        <f aca="true" t="shared" si="42" ref="V125:V139">C125+E125+G125+I125+L125+N125+P125+R125+T125</f>
        <v>100</v>
      </c>
      <c r="W125" s="34">
        <f t="shared" si="23"/>
        <v>0</v>
      </c>
      <c r="X125" t="str">
        <f t="shared" si="24"/>
        <v>OK</v>
      </c>
      <c r="Y125" s="33" t="str">
        <f t="shared" si="25"/>
        <v>ok</v>
      </c>
    </row>
    <row r="126" spans="1:25" ht="28.5" customHeight="1">
      <c r="A126" s="77" t="s">
        <v>108</v>
      </c>
      <c r="B126" s="43"/>
      <c r="C126" s="47"/>
      <c r="D126" s="43"/>
      <c r="E126" s="47"/>
      <c r="F126" s="43"/>
      <c r="G126" s="47"/>
      <c r="H126" s="43">
        <v>246318</v>
      </c>
      <c r="I126" s="48">
        <f aca="true" t="shared" si="43" ref="I126:I139">H126/U126*100</f>
        <v>100</v>
      </c>
      <c r="J126" s="83"/>
      <c r="K126" s="43"/>
      <c r="L126" s="47"/>
      <c r="M126" s="43"/>
      <c r="N126" s="47"/>
      <c r="O126" s="43"/>
      <c r="P126" s="47"/>
      <c r="Q126" s="43"/>
      <c r="R126" s="47"/>
      <c r="S126" s="47"/>
      <c r="T126" s="47"/>
      <c r="U126" s="43">
        <v>246318</v>
      </c>
      <c r="V126" s="46">
        <f t="shared" si="42"/>
        <v>100</v>
      </c>
      <c r="W126" s="34">
        <f t="shared" si="23"/>
        <v>0</v>
      </c>
      <c r="X126" t="str">
        <f t="shared" si="24"/>
        <v>OK</v>
      </c>
      <c r="Y126" s="33" t="str">
        <f t="shared" si="25"/>
        <v>ok</v>
      </c>
    </row>
    <row r="127" spans="1:25" ht="28.5" customHeight="1">
      <c r="A127" s="74" t="s">
        <v>58</v>
      </c>
      <c r="B127" s="43">
        <v>210</v>
      </c>
      <c r="C127" s="45">
        <f>B127/$U127*100</f>
        <v>0.015430080427457313</v>
      </c>
      <c r="D127" s="43"/>
      <c r="E127" s="47"/>
      <c r="F127" s="43">
        <v>202828</v>
      </c>
      <c r="G127" s="45">
        <f aca="true" t="shared" si="44" ref="G127:G139">F127/$U127*100</f>
        <v>14.903106442572915</v>
      </c>
      <c r="H127" s="43">
        <v>540321</v>
      </c>
      <c r="I127" s="44">
        <f t="shared" si="43"/>
        <v>39.70093565068649</v>
      </c>
      <c r="J127" s="82"/>
      <c r="K127" s="43">
        <v>322417</v>
      </c>
      <c r="L127" s="44">
        <f aca="true" t="shared" si="45" ref="L127:L139">K127/U127*100</f>
        <v>23.69009638656907</v>
      </c>
      <c r="M127" s="43">
        <v>290202</v>
      </c>
      <c r="N127" s="45">
        <f>M127/$U127*100</f>
        <v>21.32304857242365</v>
      </c>
      <c r="O127" s="43"/>
      <c r="P127" s="47"/>
      <c r="Q127" s="43">
        <v>5000</v>
      </c>
      <c r="R127" s="45">
        <f>Q127/$U127*100</f>
        <v>0.36738286732041225</v>
      </c>
      <c r="S127" s="45"/>
      <c r="T127" s="45"/>
      <c r="U127" s="43">
        <v>1360978</v>
      </c>
      <c r="V127" s="46">
        <f t="shared" si="42"/>
        <v>99.99999999999999</v>
      </c>
      <c r="W127" s="34">
        <f t="shared" si="23"/>
        <v>0</v>
      </c>
      <c r="X127" t="str">
        <f t="shared" si="24"/>
        <v>OK</v>
      </c>
      <c r="Y127" s="78" t="str">
        <f t="shared" si="25"/>
        <v>f</v>
      </c>
    </row>
    <row r="128" spans="1:25" ht="30" customHeight="1">
      <c r="A128" s="73" t="s">
        <v>48</v>
      </c>
      <c r="B128" s="38">
        <f>B129+B134+B136</f>
        <v>408168</v>
      </c>
      <c r="C128" s="41">
        <f>B128/$U128*100</f>
        <v>3.4712059516884546</v>
      </c>
      <c r="D128" s="38">
        <f>D129+D134+D136</f>
        <v>2175000</v>
      </c>
      <c r="E128" s="41">
        <f aca="true" t="shared" si="46" ref="E128:E139">D128/$U128*100</f>
        <v>18.496974150159712</v>
      </c>
      <c r="F128" s="38">
        <f>F129+F134+F136</f>
        <v>2608787</v>
      </c>
      <c r="G128" s="41">
        <f t="shared" si="44"/>
        <v>22.18605319644722</v>
      </c>
      <c r="H128" s="38">
        <f>H129+H134+H136</f>
        <v>959448</v>
      </c>
      <c r="I128" s="40">
        <f t="shared" si="43"/>
        <v>8.159487289389626</v>
      </c>
      <c r="J128" s="90"/>
      <c r="K128" s="38">
        <f>K129+K134+K136</f>
        <v>5076981</v>
      </c>
      <c r="L128" s="40">
        <v>43.17</v>
      </c>
      <c r="M128" s="38">
        <f>M129+M134+M136</f>
        <v>530296</v>
      </c>
      <c r="N128" s="41">
        <f>M128/$U128*100</f>
        <v>4.509825932842802</v>
      </c>
      <c r="O128" s="38"/>
      <c r="P128" s="39"/>
      <c r="Q128" s="38"/>
      <c r="R128" s="39"/>
      <c r="S128" s="39"/>
      <c r="T128" s="39"/>
      <c r="U128" s="38">
        <f>U129+U134+U136</f>
        <v>11758680</v>
      </c>
      <c r="V128" s="42">
        <f t="shared" si="42"/>
        <v>99.99354652052781</v>
      </c>
      <c r="W128" s="34">
        <f t="shared" si="23"/>
        <v>0.0064534794721851085</v>
      </c>
      <c r="X128" t="str">
        <f t="shared" si="24"/>
        <v>F</v>
      </c>
      <c r="Y128" s="33" t="str">
        <f t="shared" si="25"/>
        <v>f</v>
      </c>
    </row>
    <row r="129" spans="1:25" ht="28.5" customHeight="1">
      <c r="A129" s="74" t="s">
        <v>56</v>
      </c>
      <c r="B129" s="43">
        <f>SUM(B130:B133)</f>
        <v>30000</v>
      </c>
      <c r="C129" s="45">
        <f>B129/$U129*100</f>
        <v>0.2788622420524261</v>
      </c>
      <c r="D129" s="43">
        <f>SUM(D130:D133)</f>
        <v>2170000</v>
      </c>
      <c r="E129" s="45">
        <f t="shared" si="46"/>
        <v>20.17103550845882</v>
      </c>
      <c r="F129" s="43">
        <f>SUM(F130:F133)</f>
        <v>2444000</v>
      </c>
      <c r="G129" s="45">
        <f t="shared" si="44"/>
        <v>22.717977319204312</v>
      </c>
      <c r="H129" s="43">
        <f>SUM(H130:H133)</f>
        <v>700000</v>
      </c>
      <c r="I129" s="44">
        <f t="shared" si="43"/>
        <v>6.506785647889942</v>
      </c>
      <c r="J129" s="82"/>
      <c r="K129" s="43">
        <f>SUM(K130:K133)</f>
        <v>4904000</v>
      </c>
      <c r="L129" s="44">
        <f t="shared" si="45"/>
        <v>45.584681167503255</v>
      </c>
      <c r="M129" s="43">
        <f>SUM(M130:M133)</f>
        <v>510000</v>
      </c>
      <c r="N129" s="45">
        <f>M129/$U129*100</f>
        <v>4.740658114891243</v>
      </c>
      <c r="O129" s="43"/>
      <c r="P129" s="47"/>
      <c r="Q129" s="43"/>
      <c r="R129" s="47"/>
      <c r="S129" s="47"/>
      <c r="T129" s="47"/>
      <c r="U129" s="43">
        <f>SUM(U130:U133)</f>
        <v>10758000</v>
      </c>
      <c r="V129" s="46">
        <f t="shared" si="42"/>
        <v>100.00000000000001</v>
      </c>
      <c r="W129" s="34">
        <f t="shared" si="23"/>
        <v>0</v>
      </c>
      <c r="X129" t="str">
        <f t="shared" si="24"/>
        <v>OK</v>
      </c>
      <c r="Y129" s="78" t="str">
        <f t="shared" si="25"/>
        <v>f</v>
      </c>
    </row>
    <row r="130" spans="1:25" ht="34.5" customHeight="1">
      <c r="A130" s="77" t="s">
        <v>127</v>
      </c>
      <c r="B130" s="43"/>
      <c r="C130" s="45"/>
      <c r="D130" s="43"/>
      <c r="E130" s="41"/>
      <c r="F130" s="43"/>
      <c r="G130" s="45"/>
      <c r="H130" s="43"/>
      <c r="I130" s="44"/>
      <c r="J130" s="82"/>
      <c r="K130" s="43">
        <v>1289000</v>
      </c>
      <c r="L130" s="48">
        <f t="shared" si="45"/>
        <v>100</v>
      </c>
      <c r="M130" s="43"/>
      <c r="N130" s="45"/>
      <c r="O130" s="43"/>
      <c r="P130" s="47"/>
      <c r="Q130" s="43"/>
      <c r="R130" s="47"/>
      <c r="S130" s="47"/>
      <c r="T130" s="47"/>
      <c r="U130" s="43">
        <v>1289000</v>
      </c>
      <c r="V130" s="46">
        <f t="shared" si="42"/>
        <v>100</v>
      </c>
      <c r="W130" s="34">
        <f t="shared" si="23"/>
        <v>0</v>
      </c>
      <c r="X130" t="str">
        <f t="shared" si="24"/>
        <v>OK</v>
      </c>
      <c r="Y130" s="33" t="str">
        <f t="shared" si="25"/>
        <v>ok</v>
      </c>
    </row>
    <row r="131" spans="1:25" ht="34.5" customHeight="1">
      <c r="A131" s="77" t="s">
        <v>131</v>
      </c>
      <c r="B131" s="43"/>
      <c r="C131" s="45"/>
      <c r="D131" s="43"/>
      <c r="E131" s="41"/>
      <c r="F131" s="43"/>
      <c r="G131" s="45"/>
      <c r="H131" s="43"/>
      <c r="I131" s="44"/>
      <c r="J131" s="82"/>
      <c r="K131" s="43">
        <v>2005000</v>
      </c>
      <c r="L131" s="48">
        <f t="shared" si="45"/>
        <v>100</v>
      </c>
      <c r="M131" s="43"/>
      <c r="N131" s="45"/>
      <c r="O131" s="43"/>
      <c r="P131" s="47"/>
      <c r="Q131" s="43"/>
      <c r="R131" s="47"/>
      <c r="S131" s="47"/>
      <c r="T131" s="47"/>
      <c r="U131" s="43">
        <v>2005000</v>
      </c>
      <c r="V131" s="46">
        <f t="shared" si="42"/>
        <v>100</v>
      </c>
      <c r="W131" s="34">
        <f t="shared" si="23"/>
        <v>0</v>
      </c>
      <c r="X131" t="str">
        <f t="shared" si="24"/>
        <v>OK</v>
      </c>
      <c r="Y131" s="33" t="str">
        <f t="shared" si="25"/>
        <v>ok</v>
      </c>
    </row>
    <row r="132" spans="1:25" ht="28.5" customHeight="1">
      <c r="A132" s="77" t="s">
        <v>109</v>
      </c>
      <c r="B132" s="43">
        <v>30000</v>
      </c>
      <c r="C132" s="45">
        <f>B132/$U132*100</f>
        <v>1</v>
      </c>
      <c r="D132" s="43"/>
      <c r="E132" s="41"/>
      <c r="F132" s="43">
        <v>1260000</v>
      </c>
      <c r="G132" s="45">
        <f t="shared" si="44"/>
        <v>42</v>
      </c>
      <c r="H132" s="43">
        <v>700000</v>
      </c>
      <c r="I132" s="44">
        <f t="shared" si="43"/>
        <v>23.333333333333332</v>
      </c>
      <c r="J132" s="82"/>
      <c r="K132" s="43">
        <v>500000</v>
      </c>
      <c r="L132" s="44">
        <f t="shared" si="45"/>
        <v>16.666666666666664</v>
      </c>
      <c r="M132" s="43">
        <v>510000</v>
      </c>
      <c r="N132" s="45">
        <f>M132/$U132*100</f>
        <v>17</v>
      </c>
      <c r="O132" s="43"/>
      <c r="P132" s="47"/>
      <c r="Q132" s="43"/>
      <c r="R132" s="47"/>
      <c r="S132" s="47"/>
      <c r="T132" s="47"/>
      <c r="U132" s="43">
        <v>3000000</v>
      </c>
      <c r="V132" s="46">
        <f t="shared" si="42"/>
        <v>100</v>
      </c>
      <c r="W132" s="34">
        <f t="shared" si="23"/>
        <v>0</v>
      </c>
      <c r="X132" t="str">
        <f t="shared" si="24"/>
        <v>OK</v>
      </c>
      <c r="Y132" s="33" t="str">
        <f t="shared" si="25"/>
        <v>ok</v>
      </c>
    </row>
    <row r="133" spans="1:25" ht="28.5" customHeight="1">
      <c r="A133" s="77" t="s">
        <v>110</v>
      </c>
      <c r="B133" s="43"/>
      <c r="C133" s="45"/>
      <c r="D133" s="43">
        <v>2170000</v>
      </c>
      <c r="E133" s="45">
        <f t="shared" si="46"/>
        <v>48.61111111111111</v>
      </c>
      <c r="F133" s="43">
        <v>1184000</v>
      </c>
      <c r="G133" s="45">
        <f t="shared" si="44"/>
        <v>26.523297491039425</v>
      </c>
      <c r="H133" s="43"/>
      <c r="I133" s="44"/>
      <c r="J133" s="82"/>
      <c r="K133" s="43">
        <v>1110000</v>
      </c>
      <c r="L133" s="44">
        <f t="shared" si="45"/>
        <v>24.865591397849464</v>
      </c>
      <c r="M133" s="43"/>
      <c r="N133" s="45"/>
      <c r="O133" s="43"/>
      <c r="P133" s="47"/>
      <c r="Q133" s="43"/>
      <c r="R133" s="47"/>
      <c r="S133" s="47"/>
      <c r="T133" s="47"/>
      <c r="U133" s="43">
        <v>4464000</v>
      </c>
      <c r="V133" s="46">
        <f t="shared" si="42"/>
        <v>100</v>
      </c>
      <c r="W133" s="34">
        <f t="shared" si="23"/>
        <v>0</v>
      </c>
      <c r="X133" t="str">
        <f t="shared" si="24"/>
        <v>OK</v>
      </c>
      <c r="Y133" s="33" t="str">
        <f t="shared" si="25"/>
        <v>ok</v>
      </c>
    </row>
    <row r="134" spans="1:25" ht="28.5" customHeight="1">
      <c r="A134" s="74" t="s">
        <v>59</v>
      </c>
      <c r="B134" s="43">
        <f>B135</f>
        <v>6564</v>
      </c>
      <c r="C134" s="45">
        <f>B134/$U134*100</f>
        <v>4.656937517293244</v>
      </c>
      <c r="D134" s="43"/>
      <c r="E134" s="41"/>
      <c r="F134" s="43">
        <f>F135</f>
        <v>134387</v>
      </c>
      <c r="G134" s="45">
        <f t="shared" si="44"/>
        <v>95.34306248270676</v>
      </c>
      <c r="H134" s="43"/>
      <c r="I134" s="44"/>
      <c r="J134" s="82"/>
      <c r="K134" s="43"/>
      <c r="L134" s="44"/>
      <c r="M134" s="43"/>
      <c r="N134" s="45"/>
      <c r="O134" s="43"/>
      <c r="P134" s="47"/>
      <c r="Q134" s="43"/>
      <c r="R134" s="47"/>
      <c r="S134" s="47"/>
      <c r="T134" s="47"/>
      <c r="U134" s="43">
        <f>U135</f>
        <v>140951</v>
      </c>
      <c r="V134" s="46">
        <f t="shared" si="42"/>
        <v>100</v>
      </c>
      <c r="W134" s="34">
        <f t="shared" si="23"/>
        <v>0</v>
      </c>
      <c r="X134" t="str">
        <f t="shared" si="24"/>
        <v>OK</v>
      </c>
      <c r="Y134" s="33" t="str">
        <f t="shared" si="25"/>
        <v>ok</v>
      </c>
    </row>
    <row r="135" spans="1:25" ht="34.5" customHeight="1">
      <c r="A135" s="77" t="s">
        <v>111</v>
      </c>
      <c r="B135" s="43">
        <v>6564</v>
      </c>
      <c r="C135" s="45">
        <f>B135/$U135*100</f>
        <v>4.656937517293244</v>
      </c>
      <c r="D135" s="43"/>
      <c r="E135" s="41"/>
      <c r="F135" s="43">
        <v>134387</v>
      </c>
      <c r="G135" s="45">
        <f t="shared" si="44"/>
        <v>95.34306248270676</v>
      </c>
      <c r="H135" s="43"/>
      <c r="I135" s="44"/>
      <c r="J135" s="82"/>
      <c r="K135" s="43"/>
      <c r="L135" s="44"/>
      <c r="M135" s="43"/>
      <c r="N135" s="45"/>
      <c r="O135" s="43"/>
      <c r="P135" s="47"/>
      <c r="Q135" s="43"/>
      <c r="R135" s="47"/>
      <c r="S135" s="47"/>
      <c r="T135" s="47"/>
      <c r="U135" s="43">
        <v>140951</v>
      </c>
      <c r="V135" s="46">
        <f t="shared" si="42"/>
        <v>100</v>
      </c>
      <c r="W135" s="34">
        <f t="shared" si="23"/>
        <v>0</v>
      </c>
      <c r="X135" t="str">
        <f t="shared" si="24"/>
        <v>OK</v>
      </c>
      <c r="Y135" s="33" t="str">
        <f t="shared" si="25"/>
        <v>ok</v>
      </c>
    </row>
    <row r="136" spans="1:25" ht="28.5" customHeight="1">
      <c r="A136" s="74" t="s">
        <v>60</v>
      </c>
      <c r="B136" s="43">
        <f>SUM(B137:B138)</f>
        <v>371604</v>
      </c>
      <c r="C136" s="45">
        <f>B136/$U136*100</f>
        <v>43.22338783500383</v>
      </c>
      <c r="D136" s="43">
        <f>SUM(D137:D138)</f>
        <v>5000</v>
      </c>
      <c r="E136" s="45">
        <f t="shared" si="46"/>
        <v>0.5815786137259532</v>
      </c>
      <c r="F136" s="43">
        <f>SUM(F137:F138)</f>
        <v>30400</v>
      </c>
      <c r="G136" s="45">
        <f t="shared" si="44"/>
        <v>3.5359979714537957</v>
      </c>
      <c r="H136" s="43">
        <f>SUM(H137:H138)</f>
        <v>259448</v>
      </c>
      <c r="I136" s="44">
        <f t="shared" si="43"/>
        <v>30.17788163479422</v>
      </c>
      <c r="J136" s="82"/>
      <c r="K136" s="43">
        <f>SUM(K137:K138)</f>
        <v>172981</v>
      </c>
      <c r="L136" s="44">
        <f t="shared" si="45"/>
        <v>20.12041003618582</v>
      </c>
      <c r="M136" s="43">
        <f>SUM(M137:M138)</f>
        <v>20296</v>
      </c>
      <c r="N136" s="45">
        <f>M136/$U136*100</f>
        <v>2.360743908836389</v>
      </c>
      <c r="O136" s="43"/>
      <c r="P136" s="44"/>
      <c r="Q136" s="43"/>
      <c r="R136" s="44"/>
      <c r="S136" s="44"/>
      <c r="T136" s="44"/>
      <c r="U136" s="43">
        <f>SUM(U137:U138)</f>
        <v>859729</v>
      </c>
      <c r="V136" s="46">
        <f t="shared" si="42"/>
        <v>99.99999999999999</v>
      </c>
      <c r="W136" s="34">
        <f aca="true" t="shared" si="47" ref="W136:W199">100-V136</f>
        <v>0</v>
      </c>
      <c r="X136" t="str">
        <f>IF(W136=0,"OK","F")</f>
        <v>OK</v>
      </c>
      <c r="Y136" s="78" t="str">
        <f>IF(100-V136=0,"ok","f")</f>
        <v>f</v>
      </c>
    </row>
    <row r="137" spans="1:25" ht="28.5" customHeight="1">
      <c r="A137" s="75" t="s">
        <v>41</v>
      </c>
      <c r="B137" s="43"/>
      <c r="C137" s="45"/>
      <c r="D137" s="43"/>
      <c r="E137" s="41"/>
      <c r="F137" s="43"/>
      <c r="G137" s="45"/>
      <c r="H137" s="43"/>
      <c r="I137" s="44"/>
      <c r="J137" s="82"/>
      <c r="K137" s="43">
        <v>99937</v>
      </c>
      <c r="L137" s="48">
        <f t="shared" si="45"/>
        <v>100</v>
      </c>
      <c r="M137" s="43"/>
      <c r="N137" s="45"/>
      <c r="O137" s="43"/>
      <c r="P137" s="47"/>
      <c r="Q137" s="43"/>
      <c r="R137" s="47"/>
      <c r="S137" s="47"/>
      <c r="T137" s="47"/>
      <c r="U137" s="43">
        <v>99937</v>
      </c>
      <c r="V137" s="46">
        <f t="shared" si="42"/>
        <v>100</v>
      </c>
      <c r="W137" s="34">
        <f t="shared" si="47"/>
        <v>0</v>
      </c>
      <c r="X137" t="str">
        <f>IF(W137=0,"OK","F")</f>
        <v>OK</v>
      </c>
      <c r="Y137" s="33" t="str">
        <f>IF(100-V137=0,"ok","f")</f>
        <v>ok</v>
      </c>
    </row>
    <row r="138" spans="1:25" ht="28.5" customHeight="1">
      <c r="A138" s="75" t="s">
        <v>40</v>
      </c>
      <c r="B138" s="43">
        <v>371604</v>
      </c>
      <c r="C138" s="45">
        <f>B138/$U138*100</f>
        <v>48.9086486827974</v>
      </c>
      <c r="D138" s="43">
        <v>5000</v>
      </c>
      <c r="E138" s="45">
        <f t="shared" si="46"/>
        <v>0.6580748415355782</v>
      </c>
      <c r="F138" s="43">
        <v>30400</v>
      </c>
      <c r="G138" s="45">
        <f t="shared" si="44"/>
        <v>4.001095036536316</v>
      </c>
      <c r="H138" s="43">
        <v>259448</v>
      </c>
      <c r="I138" s="44">
        <f t="shared" si="43"/>
        <v>34.14724029734454</v>
      </c>
      <c r="J138" s="82"/>
      <c r="K138" s="43">
        <v>73044</v>
      </c>
      <c r="L138" s="44">
        <f t="shared" si="45"/>
        <v>9.613683745024955</v>
      </c>
      <c r="M138" s="43">
        <v>20296</v>
      </c>
      <c r="N138" s="45">
        <f>M138/$U138*100</f>
        <v>2.6712573967612188</v>
      </c>
      <c r="O138" s="43"/>
      <c r="P138" s="47"/>
      <c r="Q138" s="43"/>
      <c r="R138" s="47"/>
      <c r="S138" s="47"/>
      <c r="T138" s="47"/>
      <c r="U138" s="43">
        <v>759792</v>
      </c>
      <c r="V138" s="46">
        <f t="shared" si="42"/>
        <v>100.00000000000001</v>
      </c>
      <c r="W138" s="34">
        <f t="shared" si="47"/>
        <v>0</v>
      </c>
      <c r="X138" t="str">
        <f>IF(W138=0,"OK","F")</f>
        <v>OK</v>
      </c>
      <c r="Y138" s="78" t="str">
        <f>IF(100-V138=0,"ok","f")</f>
        <v>f</v>
      </c>
    </row>
    <row r="139" spans="1:25" ht="30" customHeight="1">
      <c r="A139" s="92" t="s">
        <v>49</v>
      </c>
      <c r="B139" s="62"/>
      <c r="C139" s="63"/>
      <c r="D139" s="62">
        <f>D146+D153</f>
        <v>2102970</v>
      </c>
      <c r="E139" s="64">
        <f t="shared" si="46"/>
        <v>71.89279718250057</v>
      </c>
      <c r="F139" s="62">
        <f>F146+F153</f>
        <v>300000</v>
      </c>
      <c r="G139" s="64">
        <f t="shared" si="44"/>
        <v>10.255894831952036</v>
      </c>
      <c r="H139" s="62">
        <f>H146+H153</f>
        <v>58800</v>
      </c>
      <c r="I139" s="65">
        <f t="shared" si="43"/>
        <v>2.010155387062599</v>
      </c>
      <c r="J139" s="65"/>
      <c r="K139" s="62">
        <f>K146+K153</f>
        <v>460128</v>
      </c>
      <c r="L139" s="65">
        <f t="shared" si="45"/>
        <v>15.730081257454753</v>
      </c>
      <c r="M139" s="62">
        <f>M146+M153</f>
        <v>3249</v>
      </c>
      <c r="N139" s="64">
        <f>M139/$U139*100</f>
        <v>0.11107134103004053</v>
      </c>
      <c r="O139" s="62"/>
      <c r="P139" s="63"/>
      <c r="Q139" s="62"/>
      <c r="R139" s="63"/>
      <c r="S139" s="63"/>
      <c r="T139" s="63"/>
      <c r="U139" s="62">
        <f>U146+U153</f>
        <v>2925147</v>
      </c>
      <c r="V139" s="66">
        <f t="shared" si="42"/>
        <v>100</v>
      </c>
      <c r="W139" s="34">
        <f t="shared" si="47"/>
        <v>0</v>
      </c>
      <c r="X139" t="str">
        <f>IF(W139=0,"OK","F")</f>
        <v>OK</v>
      </c>
      <c r="Y139" s="33" t="str">
        <f>IF(100-V139=0,"ok","f")</f>
        <v>ok</v>
      </c>
    </row>
    <row r="140" spans="1:52" s="2" customFormat="1" ht="19.5">
      <c r="A140" s="1" t="s">
        <v>13</v>
      </c>
      <c r="J140" s="97"/>
      <c r="V140" s="3" t="s">
        <v>14</v>
      </c>
      <c r="W140" s="34" t="e">
        <f t="shared" si="47"/>
        <v>#VALUE!</v>
      </c>
      <c r="X140"/>
      <c r="Y140" s="33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/>
    </row>
    <row r="141" spans="1:52" s="22" customFormat="1" ht="27">
      <c r="A141" s="110" t="s">
        <v>27</v>
      </c>
      <c r="B141" s="103"/>
      <c r="C141" s="103"/>
      <c r="D141" s="103"/>
      <c r="E141" s="103"/>
      <c r="F141" s="103"/>
      <c r="G141" s="103"/>
      <c r="H141" s="103"/>
      <c r="I141" s="103"/>
      <c r="J141" s="98"/>
      <c r="K141" s="102" t="s">
        <v>23</v>
      </c>
      <c r="L141" s="103"/>
      <c r="M141" s="103"/>
      <c r="N141" s="103"/>
      <c r="O141" s="103"/>
      <c r="P141" s="103"/>
      <c r="Q141" s="103"/>
      <c r="R141" s="103"/>
      <c r="S141" s="103"/>
      <c r="T141" s="104"/>
      <c r="U141" s="104"/>
      <c r="V141" s="104"/>
      <c r="W141" s="34">
        <f t="shared" si="47"/>
        <v>100</v>
      </c>
      <c r="X141"/>
      <c r="Y141" s="33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6"/>
    </row>
    <row r="142" spans="1:51" ht="16.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9" t="s">
        <v>1</v>
      </c>
      <c r="W142" s="34" t="e">
        <f t="shared" si="47"/>
        <v>#VALUE!</v>
      </c>
      <c r="Y142" s="33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</row>
    <row r="143" spans="1:54" s="14" customFormat="1" ht="16.5" customHeight="1">
      <c r="A143" s="13"/>
      <c r="B143" s="108" t="s">
        <v>38</v>
      </c>
      <c r="C143" s="112"/>
      <c r="D143" s="112"/>
      <c r="E143" s="112"/>
      <c r="F143" s="112"/>
      <c r="G143" s="112"/>
      <c r="H143" s="112"/>
      <c r="I143" s="112"/>
      <c r="J143" s="72"/>
      <c r="K143" s="113" t="s">
        <v>39</v>
      </c>
      <c r="L143" s="114"/>
      <c r="M143" s="105"/>
      <c r="N143" s="105"/>
      <c r="O143" s="105"/>
      <c r="P143" s="105"/>
      <c r="Q143" s="105"/>
      <c r="R143" s="105"/>
      <c r="S143" s="105"/>
      <c r="T143" s="105"/>
      <c r="U143" s="105"/>
      <c r="V143" s="108"/>
      <c r="W143" s="34">
        <f t="shared" si="47"/>
        <v>100</v>
      </c>
      <c r="X143"/>
      <c r="Y143" s="33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/>
      <c r="BA143" s="16"/>
      <c r="BB143" s="2"/>
    </row>
    <row r="144" spans="1:54" s="14" customFormat="1" ht="16.5" customHeight="1">
      <c r="A144" s="17" t="s">
        <v>2</v>
      </c>
      <c r="B144" s="108" t="s">
        <v>30</v>
      </c>
      <c r="C144" s="109"/>
      <c r="D144" s="108" t="s">
        <v>31</v>
      </c>
      <c r="E144" s="109"/>
      <c r="F144" s="108" t="s">
        <v>32</v>
      </c>
      <c r="G144" s="109"/>
      <c r="H144" s="108" t="s">
        <v>19</v>
      </c>
      <c r="I144" s="109"/>
      <c r="J144" s="95"/>
      <c r="K144" s="108" t="s">
        <v>33</v>
      </c>
      <c r="L144" s="109"/>
      <c r="M144" s="109" t="s">
        <v>34</v>
      </c>
      <c r="N144" s="105"/>
      <c r="O144" s="105" t="s">
        <v>35</v>
      </c>
      <c r="P144" s="105"/>
      <c r="Q144" s="105" t="s">
        <v>36</v>
      </c>
      <c r="R144" s="105"/>
      <c r="S144" s="105" t="s">
        <v>37</v>
      </c>
      <c r="T144" s="105"/>
      <c r="U144" s="106" t="s">
        <v>20</v>
      </c>
      <c r="V144" s="107"/>
      <c r="W144" s="34">
        <f t="shared" si="47"/>
        <v>100</v>
      </c>
      <c r="X144"/>
      <c r="Y144" s="33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/>
      <c r="BA144" s="19"/>
      <c r="BB144" s="16"/>
    </row>
    <row r="145" spans="1:54" s="14" customFormat="1" ht="16.5" customHeight="1">
      <c r="A145" s="20"/>
      <c r="B145" s="71" t="s">
        <v>29</v>
      </c>
      <c r="C145" s="35" t="s">
        <v>22</v>
      </c>
      <c r="D145" s="71" t="str">
        <f>$B$6</f>
        <v>金額</v>
      </c>
      <c r="E145" s="36" t="str">
        <f>C145</f>
        <v>%</v>
      </c>
      <c r="F145" s="71" t="s">
        <v>29</v>
      </c>
      <c r="G145" s="35" t="str">
        <f>C145</f>
        <v>%</v>
      </c>
      <c r="H145" s="71" t="s">
        <v>29</v>
      </c>
      <c r="I145" s="35" t="str">
        <f>C145</f>
        <v>%</v>
      </c>
      <c r="J145" s="96"/>
      <c r="K145" s="71" t="s">
        <v>29</v>
      </c>
      <c r="L145" s="35" t="str">
        <f>E145</f>
        <v>%</v>
      </c>
      <c r="M145" s="71" t="s">
        <v>29</v>
      </c>
      <c r="N145" s="35" t="str">
        <f>G145</f>
        <v>%</v>
      </c>
      <c r="O145" s="71" t="s">
        <v>29</v>
      </c>
      <c r="P145" s="36" t="str">
        <f>L145</f>
        <v>%</v>
      </c>
      <c r="Q145" s="71" t="s">
        <v>29</v>
      </c>
      <c r="R145" s="36" t="str">
        <f>L145</f>
        <v>%</v>
      </c>
      <c r="S145" s="71" t="s">
        <v>29</v>
      </c>
      <c r="T145" s="35" t="str">
        <f>N145</f>
        <v>%</v>
      </c>
      <c r="U145" s="35" t="s">
        <v>21</v>
      </c>
      <c r="V145" s="37" t="str">
        <f>P145</f>
        <v>%</v>
      </c>
      <c r="W145" s="34" t="e">
        <f t="shared" si="47"/>
        <v>#VALUE!</v>
      </c>
      <c r="X145"/>
      <c r="Y145" s="33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/>
      <c r="BA145" s="21"/>
      <c r="BB145" s="19"/>
    </row>
    <row r="146" spans="1:25" ht="28.5" customHeight="1">
      <c r="A146" s="74" t="s">
        <v>56</v>
      </c>
      <c r="B146" s="43"/>
      <c r="C146" s="47"/>
      <c r="D146" s="43">
        <f>SUM(D147:D152)</f>
        <v>2081370</v>
      </c>
      <c r="E146" s="45">
        <f>D146/$U146*100</f>
        <v>73.77160741058421</v>
      </c>
      <c r="F146" s="43">
        <f>SUM(F147:F152)</f>
        <v>300000</v>
      </c>
      <c r="G146" s="45">
        <f>F146/$U146*100</f>
        <v>10.633132130844235</v>
      </c>
      <c r="H146" s="43"/>
      <c r="I146" s="47"/>
      <c r="J146" s="80"/>
      <c r="K146" s="43">
        <f>SUM(K147:K152)</f>
        <v>440000</v>
      </c>
      <c r="L146" s="44">
        <f>K146/U146*100</f>
        <v>15.595260458571545</v>
      </c>
      <c r="M146" s="43"/>
      <c r="N146" s="45"/>
      <c r="O146" s="43"/>
      <c r="P146" s="47"/>
      <c r="Q146" s="43"/>
      <c r="R146" s="47"/>
      <c r="S146" s="47"/>
      <c r="T146" s="47"/>
      <c r="U146" s="43">
        <f>SUM(U147:U152)</f>
        <v>2821370</v>
      </c>
      <c r="V146" s="46">
        <f aca="true" t="shared" si="48" ref="V146:V155">C146+E146+G146+I146+L146+N146+P146+R146+T146</f>
        <v>99.99999999999999</v>
      </c>
      <c r="W146" s="34">
        <f t="shared" si="47"/>
        <v>0</v>
      </c>
      <c r="X146" t="str">
        <f aca="true" t="shared" si="49" ref="X146:X166">IF(W146=0,"OK","F")</f>
        <v>OK</v>
      </c>
      <c r="Y146" s="78" t="str">
        <f aca="true" t="shared" si="50" ref="Y146:Y166">IF(100-V146=0,"ok","f")</f>
        <v>f</v>
      </c>
    </row>
    <row r="147" spans="1:25" ht="28.5" customHeight="1">
      <c r="A147" s="77" t="s">
        <v>112</v>
      </c>
      <c r="B147" s="43"/>
      <c r="C147" s="47"/>
      <c r="D147" s="43">
        <v>850000</v>
      </c>
      <c r="E147" s="46">
        <f>D147/$U147*100</f>
        <v>100</v>
      </c>
      <c r="F147" s="43"/>
      <c r="G147" s="45"/>
      <c r="H147" s="43"/>
      <c r="I147" s="47"/>
      <c r="J147" s="80"/>
      <c r="K147" s="43"/>
      <c r="L147" s="44"/>
      <c r="M147" s="43"/>
      <c r="N147" s="45"/>
      <c r="O147" s="43"/>
      <c r="P147" s="47"/>
      <c r="Q147" s="43"/>
      <c r="R147" s="47"/>
      <c r="S147" s="47"/>
      <c r="T147" s="47"/>
      <c r="U147" s="43">
        <v>850000</v>
      </c>
      <c r="V147" s="46">
        <f t="shared" si="48"/>
        <v>100</v>
      </c>
      <c r="W147" s="34">
        <f t="shared" si="47"/>
        <v>0</v>
      </c>
      <c r="X147" t="str">
        <f t="shared" si="49"/>
        <v>OK</v>
      </c>
      <c r="Y147" s="33" t="str">
        <f t="shared" si="50"/>
        <v>ok</v>
      </c>
    </row>
    <row r="148" spans="1:25" ht="32.25" customHeight="1">
      <c r="A148" s="77" t="s">
        <v>113</v>
      </c>
      <c r="B148" s="43"/>
      <c r="C148" s="47"/>
      <c r="D148" s="43">
        <v>110000</v>
      </c>
      <c r="E148" s="46">
        <f>D148/$U148*100</f>
        <v>100</v>
      </c>
      <c r="F148" s="43"/>
      <c r="G148" s="45"/>
      <c r="H148" s="43"/>
      <c r="I148" s="47"/>
      <c r="J148" s="80"/>
      <c r="K148" s="43"/>
      <c r="L148" s="44"/>
      <c r="M148" s="43"/>
      <c r="N148" s="45"/>
      <c r="O148" s="43"/>
      <c r="P148" s="47"/>
      <c r="Q148" s="43"/>
      <c r="R148" s="47"/>
      <c r="S148" s="47"/>
      <c r="T148" s="47"/>
      <c r="U148" s="43">
        <v>110000</v>
      </c>
      <c r="V148" s="46">
        <f t="shared" si="48"/>
        <v>100</v>
      </c>
      <c r="W148" s="34">
        <f t="shared" si="47"/>
        <v>0</v>
      </c>
      <c r="X148" t="str">
        <f t="shared" si="49"/>
        <v>OK</v>
      </c>
      <c r="Y148" s="33" t="str">
        <f t="shared" si="50"/>
        <v>ok</v>
      </c>
    </row>
    <row r="149" spans="1:25" ht="32.25" customHeight="1">
      <c r="A149" s="77" t="s">
        <v>114</v>
      </c>
      <c r="B149" s="43"/>
      <c r="C149" s="47"/>
      <c r="D149" s="43">
        <v>662000</v>
      </c>
      <c r="E149" s="46">
        <f>D149/$U149*100</f>
        <v>100</v>
      </c>
      <c r="F149" s="43"/>
      <c r="G149" s="45"/>
      <c r="H149" s="43"/>
      <c r="I149" s="47"/>
      <c r="J149" s="80"/>
      <c r="K149" s="43"/>
      <c r="L149" s="44"/>
      <c r="M149" s="43"/>
      <c r="N149" s="45"/>
      <c r="O149" s="43"/>
      <c r="P149" s="47"/>
      <c r="Q149" s="43"/>
      <c r="R149" s="47"/>
      <c r="S149" s="47"/>
      <c r="T149" s="47"/>
      <c r="U149" s="43">
        <v>662000</v>
      </c>
      <c r="V149" s="46">
        <f t="shared" si="48"/>
        <v>100</v>
      </c>
      <c r="W149" s="34">
        <f t="shared" si="47"/>
        <v>0</v>
      </c>
      <c r="X149" t="str">
        <f t="shared" si="49"/>
        <v>OK</v>
      </c>
      <c r="Y149" s="33" t="str">
        <f t="shared" si="50"/>
        <v>ok</v>
      </c>
    </row>
    <row r="150" spans="1:25" ht="32.25" customHeight="1">
      <c r="A150" s="77" t="s">
        <v>115</v>
      </c>
      <c r="B150" s="43"/>
      <c r="C150" s="47"/>
      <c r="D150" s="43"/>
      <c r="E150" s="42"/>
      <c r="F150" s="43">
        <v>300000</v>
      </c>
      <c r="G150" s="46">
        <f>F150/$U150*100</f>
        <v>100</v>
      </c>
      <c r="H150" s="43"/>
      <c r="I150" s="47"/>
      <c r="J150" s="80"/>
      <c r="K150" s="43"/>
      <c r="L150" s="44"/>
      <c r="M150" s="43"/>
      <c r="N150" s="45"/>
      <c r="O150" s="43"/>
      <c r="P150" s="47"/>
      <c r="Q150" s="43"/>
      <c r="R150" s="47"/>
      <c r="S150" s="47"/>
      <c r="T150" s="47"/>
      <c r="U150" s="43">
        <v>300000</v>
      </c>
      <c r="V150" s="46">
        <f t="shared" si="48"/>
        <v>100</v>
      </c>
      <c r="W150" s="34">
        <f t="shared" si="47"/>
        <v>0</v>
      </c>
      <c r="X150" t="str">
        <f t="shared" si="49"/>
        <v>OK</v>
      </c>
      <c r="Y150" s="33" t="str">
        <f t="shared" si="50"/>
        <v>ok</v>
      </c>
    </row>
    <row r="151" spans="1:25" ht="50.25" customHeight="1">
      <c r="A151" s="77" t="s">
        <v>116</v>
      </c>
      <c r="B151" s="43"/>
      <c r="C151" s="47"/>
      <c r="D151" s="43">
        <v>459370</v>
      </c>
      <c r="E151" s="46">
        <f>D151/$U151*100</f>
        <v>100</v>
      </c>
      <c r="F151" s="43"/>
      <c r="G151" s="45"/>
      <c r="H151" s="43"/>
      <c r="I151" s="47"/>
      <c r="J151" s="80"/>
      <c r="K151" s="43"/>
      <c r="L151" s="44"/>
      <c r="M151" s="43"/>
      <c r="N151" s="45"/>
      <c r="O151" s="43"/>
      <c r="P151" s="47"/>
      <c r="Q151" s="43"/>
      <c r="R151" s="47"/>
      <c r="S151" s="47"/>
      <c r="T151" s="47"/>
      <c r="U151" s="43">
        <v>459370</v>
      </c>
      <c r="V151" s="46">
        <f t="shared" si="48"/>
        <v>100</v>
      </c>
      <c r="W151" s="34">
        <f t="shared" si="47"/>
        <v>0</v>
      </c>
      <c r="X151" t="str">
        <f t="shared" si="49"/>
        <v>OK</v>
      </c>
      <c r="Y151" s="33" t="str">
        <f t="shared" si="50"/>
        <v>ok</v>
      </c>
    </row>
    <row r="152" spans="1:25" ht="33" customHeight="1">
      <c r="A152" s="77" t="s">
        <v>128</v>
      </c>
      <c r="B152" s="43"/>
      <c r="C152" s="47"/>
      <c r="D152" s="43"/>
      <c r="E152" s="41"/>
      <c r="F152" s="43"/>
      <c r="G152" s="45"/>
      <c r="H152" s="43"/>
      <c r="I152" s="47"/>
      <c r="J152" s="80"/>
      <c r="K152" s="43">
        <v>440000</v>
      </c>
      <c r="L152" s="48">
        <f>K152/U152*100</f>
        <v>100</v>
      </c>
      <c r="M152" s="43"/>
      <c r="N152" s="45"/>
      <c r="O152" s="43"/>
      <c r="P152" s="47"/>
      <c r="Q152" s="43"/>
      <c r="R152" s="47"/>
      <c r="S152" s="47"/>
      <c r="T152" s="47"/>
      <c r="U152" s="43">
        <v>440000</v>
      </c>
      <c r="V152" s="46">
        <f t="shared" si="48"/>
        <v>100</v>
      </c>
      <c r="W152" s="34">
        <f t="shared" si="47"/>
        <v>0</v>
      </c>
      <c r="X152" t="str">
        <f t="shared" si="49"/>
        <v>OK</v>
      </c>
      <c r="Y152" s="33" t="str">
        <f t="shared" si="50"/>
        <v>ok</v>
      </c>
    </row>
    <row r="153" spans="1:25" ht="28.5" customHeight="1">
      <c r="A153" s="74" t="s">
        <v>58</v>
      </c>
      <c r="B153" s="43"/>
      <c r="C153" s="47"/>
      <c r="D153" s="43">
        <v>21600</v>
      </c>
      <c r="E153" s="45">
        <f>D153/$U153*100</f>
        <v>20.813860489318444</v>
      </c>
      <c r="F153" s="43"/>
      <c r="G153" s="45"/>
      <c r="H153" s="43">
        <v>58800</v>
      </c>
      <c r="I153" s="44">
        <f>H153/U153*100</f>
        <v>56.65995355425576</v>
      </c>
      <c r="J153" s="82"/>
      <c r="K153" s="43">
        <v>20128</v>
      </c>
      <c r="L153" s="44">
        <f>K153/U153*100</f>
        <v>19.395434441157484</v>
      </c>
      <c r="M153" s="43">
        <v>3249</v>
      </c>
      <c r="N153" s="45">
        <f>M153/$U153*100</f>
        <v>3.130751515268316</v>
      </c>
      <c r="O153" s="43"/>
      <c r="P153" s="47"/>
      <c r="Q153" s="43"/>
      <c r="R153" s="47"/>
      <c r="S153" s="47"/>
      <c r="T153" s="47"/>
      <c r="U153" s="43">
        <v>103777</v>
      </c>
      <c r="V153" s="46">
        <f t="shared" si="48"/>
        <v>100</v>
      </c>
      <c r="W153" s="34">
        <f t="shared" si="47"/>
        <v>0</v>
      </c>
      <c r="X153" t="str">
        <f t="shared" si="49"/>
        <v>OK</v>
      </c>
      <c r="Y153" s="33" t="str">
        <f t="shared" si="50"/>
        <v>ok</v>
      </c>
    </row>
    <row r="154" spans="1:25" ht="30" customHeight="1">
      <c r="A154" s="73" t="s">
        <v>50</v>
      </c>
      <c r="B154" s="38"/>
      <c r="C154" s="39"/>
      <c r="D154" s="38">
        <f>D155+D158+D160</f>
        <v>704000</v>
      </c>
      <c r="E154" s="41">
        <v>84.77</v>
      </c>
      <c r="F154" s="38">
        <f>F155+F158+F160</f>
        <v>36396</v>
      </c>
      <c r="G154" s="41">
        <f>F154/$U154*100</f>
        <v>4.38221971782146</v>
      </c>
      <c r="H154" s="38">
        <f>H155+H158+H160</f>
        <v>21628</v>
      </c>
      <c r="I154" s="40">
        <f>H154/U154*100</f>
        <v>2.6040951768612635</v>
      </c>
      <c r="J154" s="90"/>
      <c r="K154" s="38">
        <f>K155+K158+K160</f>
        <v>64402</v>
      </c>
      <c r="L154" s="40">
        <f>K154/U154*100</f>
        <v>7.754250859081703</v>
      </c>
      <c r="M154" s="38">
        <f>M155+M158+M160</f>
        <v>4112</v>
      </c>
      <c r="N154" s="41">
        <f>M154/$U154*100</f>
        <v>0.49510076600950226</v>
      </c>
      <c r="O154" s="38"/>
      <c r="P154" s="39"/>
      <c r="Q154" s="38"/>
      <c r="R154" s="39"/>
      <c r="S154" s="39"/>
      <c r="T154" s="39"/>
      <c r="U154" s="38">
        <f>U155+U158+U160</f>
        <v>830538</v>
      </c>
      <c r="V154" s="42">
        <f t="shared" si="48"/>
        <v>100.00566651977392</v>
      </c>
      <c r="W154" s="34">
        <f t="shared" si="47"/>
        <v>-0.005666519773924961</v>
      </c>
      <c r="X154" t="str">
        <f t="shared" si="49"/>
        <v>F</v>
      </c>
      <c r="Y154" s="33" t="str">
        <f t="shared" si="50"/>
        <v>f</v>
      </c>
    </row>
    <row r="155" spans="1:25" ht="28.5" customHeight="1">
      <c r="A155" s="74" t="s">
        <v>56</v>
      </c>
      <c r="B155" s="79"/>
      <c r="C155" s="80"/>
      <c r="D155" s="79">
        <f>SUM(D156:D157)</f>
        <v>389000</v>
      </c>
      <c r="E155" s="84">
        <f>D155/$U155*100</f>
        <v>100</v>
      </c>
      <c r="F155" s="79"/>
      <c r="G155" s="80"/>
      <c r="H155" s="79"/>
      <c r="I155" s="80"/>
      <c r="J155" s="80"/>
      <c r="K155" s="79"/>
      <c r="L155" s="82"/>
      <c r="M155" s="79"/>
      <c r="N155" s="60"/>
      <c r="O155" s="79"/>
      <c r="P155" s="80"/>
      <c r="Q155" s="79"/>
      <c r="R155" s="80"/>
      <c r="S155" s="80"/>
      <c r="T155" s="80"/>
      <c r="U155" s="79">
        <f>SUM(U156:U157)</f>
        <v>389000</v>
      </c>
      <c r="V155" s="84">
        <f t="shared" si="48"/>
        <v>100</v>
      </c>
      <c r="W155" s="34">
        <f t="shared" si="47"/>
        <v>0</v>
      </c>
      <c r="X155" t="str">
        <f t="shared" si="49"/>
        <v>OK</v>
      </c>
      <c r="Y155" s="33" t="str">
        <f t="shared" si="50"/>
        <v>ok</v>
      </c>
    </row>
    <row r="156" spans="1:25" ht="33" customHeight="1">
      <c r="A156" s="77" t="s">
        <v>149</v>
      </c>
      <c r="B156" s="43"/>
      <c r="C156" s="47"/>
      <c r="D156" s="43">
        <v>190000</v>
      </c>
      <c r="E156" s="46">
        <f aca="true" t="shared" si="51" ref="E156:E166">D156/$U156*100</f>
        <v>100</v>
      </c>
      <c r="F156" s="43"/>
      <c r="G156" s="47"/>
      <c r="H156" s="43"/>
      <c r="I156" s="47"/>
      <c r="J156" s="80"/>
      <c r="K156" s="43"/>
      <c r="L156" s="47"/>
      <c r="M156" s="43"/>
      <c r="N156" s="47"/>
      <c r="O156" s="43"/>
      <c r="P156" s="47"/>
      <c r="Q156" s="43"/>
      <c r="R156" s="47"/>
      <c r="S156" s="47"/>
      <c r="T156" s="47"/>
      <c r="U156" s="43">
        <v>190000</v>
      </c>
      <c r="V156" s="46">
        <f aca="true" t="shared" si="52" ref="V156:V166">C156+E156+G156+I156+L156+N156+P156+R156+T156</f>
        <v>100</v>
      </c>
      <c r="W156" s="34">
        <f t="shared" si="47"/>
        <v>0</v>
      </c>
      <c r="X156" t="str">
        <f t="shared" si="49"/>
        <v>OK</v>
      </c>
      <c r="Y156" s="33" t="str">
        <f t="shared" si="50"/>
        <v>ok</v>
      </c>
    </row>
    <row r="157" spans="1:25" ht="33" customHeight="1">
      <c r="A157" s="77" t="s">
        <v>117</v>
      </c>
      <c r="B157" s="43"/>
      <c r="C157" s="47"/>
      <c r="D157" s="43">
        <v>199000</v>
      </c>
      <c r="E157" s="46">
        <f t="shared" si="51"/>
        <v>100</v>
      </c>
      <c r="F157" s="43"/>
      <c r="G157" s="47"/>
      <c r="H157" s="43"/>
      <c r="I157" s="47"/>
      <c r="J157" s="80"/>
      <c r="K157" s="43"/>
      <c r="L157" s="47"/>
      <c r="M157" s="43"/>
      <c r="N157" s="47"/>
      <c r="O157" s="43"/>
      <c r="P157" s="47"/>
      <c r="Q157" s="43"/>
      <c r="R157" s="47"/>
      <c r="S157" s="47"/>
      <c r="T157" s="47"/>
      <c r="U157" s="43">
        <v>199000</v>
      </c>
      <c r="V157" s="46">
        <f t="shared" si="52"/>
        <v>100</v>
      </c>
      <c r="W157" s="34">
        <f t="shared" si="47"/>
        <v>0</v>
      </c>
      <c r="X157" t="str">
        <f t="shared" si="49"/>
        <v>OK</v>
      </c>
      <c r="Y157" s="33" t="str">
        <f t="shared" si="50"/>
        <v>ok</v>
      </c>
    </row>
    <row r="158" spans="1:25" ht="28.5" customHeight="1">
      <c r="A158" s="74" t="s">
        <v>59</v>
      </c>
      <c r="B158" s="43"/>
      <c r="C158" s="47"/>
      <c r="D158" s="43">
        <f>D159</f>
        <v>180000</v>
      </c>
      <c r="E158" s="46">
        <f t="shared" si="51"/>
        <v>100</v>
      </c>
      <c r="F158" s="43"/>
      <c r="G158" s="47"/>
      <c r="H158" s="43"/>
      <c r="I158" s="47"/>
      <c r="J158" s="80"/>
      <c r="K158" s="43"/>
      <c r="L158" s="47"/>
      <c r="M158" s="43"/>
      <c r="N158" s="47"/>
      <c r="O158" s="43"/>
      <c r="P158" s="47"/>
      <c r="Q158" s="43"/>
      <c r="R158" s="47"/>
      <c r="S158" s="47"/>
      <c r="T158" s="47"/>
      <c r="U158" s="43">
        <f>U159</f>
        <v>180000</v>
      </c>
      <c r="V158" s="46">
        <f t="shared" si="52"/>
        <v>100</v>
      </c>
      <c r="W158" s="34">
        <f t="shared" si="47"/>
        <v>0</v>
      </c>
      <c r="X158" t="str">
        <f t="shared" si="49"/>
        <v>OK</v>
      </c>
      <c r="Y158" s="33" t="str">
        <f t="shared" si="50"/>
        <v>ok</v>
      </c>
    </row>
    <row r="159" spans="1:25" ht="33" customHeight="1">
      <c r="A159" s="77" t="s">
        <v>118</v>
      </c>
      <c r="B159" s="43"/>
      <c r="C159" s="47"/>
      <c r="D159" s="43">
        <v>180000</v>
      </c>
      <c r="E159" s="46">
        <f t="shared" si="51"/>
        <v>100</v>
      </c>
      <c r="F159" s="43"/>
      <c r="G159" s="47"/>
      <c r="H159" s="43"/>
      <c r="I159" s="47"/>
      <c r="J159" s="80"/>
      <c r="K159" s="43"/>
      <c r="L159" s="47"/>
      <c r="M159" s="43"/>
      <c r="N159" s="47"/>
      <c r="O159" s="43"/>
      <c r="P159" s="47"/>
      <c r="Q159" s="43"/>
      <c r="R159" s="47"/>
      <c r="S159" s="47"/>
      <c r="T159" s="47"/>
      <c r="U159" s="43">
        <v>180000</v>
      </c>
      <c r="V159" s="46">
        <f t="shared" si="52"/>
        <v>100</v>
      </c>
      <c r="W159" s="34">
        <f t="shared" si="47"/>
        <v>0</v>
      </c>
      <c r="X159" t="str">
        <f t="shared" si="49"/>
        <v>OK</v>
      </c>
      <c r="Y159" s="33" t="str">
        <f t="shared" si="50"/>
        <v>ok</v>
      </c>
    </row>
    <row r="160" spans="1:25" ht="28.5" customHeight="1">
      <c r="A160" s="74" t="s">
        <v>60</v>
      </c>
      <c r="B160" s="43"/>
      <c r="C160" s="44"/>
      <c r="D160" s="43">
        <f>SUM(D161:D162)</f>
        <v>135000</v>
      </c>
      <c r="E160" s="45">
        <f t="shared" si="51"/>
        <v>51.61773814894968</v>
      </c>
      <c r="F160" s="43">
        <f>SUM(F161:F162)</f>
        <v>36396</v>
      </c>
      <c r="G160" s="45">
        <f aca="true" t="shared" si="53" ref="G160:G165">F160/$U160*100</f>
        <v>13.916142204956833</v>
      </c>
      <c r="H160" s="43">
        <f>SUM(H161:H162)</f>
        <v>21628</v>
      </c>
      <c r="I160" s="44">
        <f aca="true" t="shared" si="54" ref="I160:I166">H160/U160*100</f>
        <v>8.269544005077655</v>
      </c>
      <c r="J160" s="82"/>
      <c r="K160" s="43">
        <f>SUM(K161:K162)</f>
        <v>64402</v>
      </c>
      <c r="L160" s="44">
        <f>K160/U160*100</f>
        <v>24.62433757236042</v>
      </c>
      <c r="M160" s="43">
        <f>SUM(M161:M162)</f>
        <v>4112</v>
      </c>
      <c r="N160" s="45">
        <f>M160/$U160*100</f>
        <v>1.5722380686554152</v>
      </c>
      <c r="O160" s="43"/>
      <c r="P160" s="44"/>
      <c r="Q160" s="43"/>
      <c r="R160" s="44"/>
      <c r="S160" s="44"/>
      <c r="T160" s="44"/>
      <c r="U160" s="43">
        <f>SUM(U161:U162)</f>
        <v>261538</v>
      </c>
      <c r="V160" s="46">
        <f t="shared" si="52"/>
        <v>99.99999999999999</v>
      </c>
      <c r="W160" s="34">
        <f t="shared" si="47"/>
        <v>0</v>
      </c>
      <c r="X160" t="str">
        <f t="shared" si="49"/>
        <v>OK</v>
      </c>
      <c r="Y160" s="78" t="str">
        <f t="shared" si="50"/>
        <v>f</v>
      </c>
    </row>
    <row r="161" spans="1:25" ht="28.5" customHeight="1">
      <c r="A161" s="75" t="s">
        <v>41</v>
      </c>
      <c r="B161" s="43"/>
      <c r="C161" s="47"/>
      <c r="D161" s="43">
        <v>130000</v>
      </c>
      <c r="E161" s="46">
        <f t="shared" si="51"/>
        <v>100</v>
      </c>
      <c r="F161" s="43"/>
      <c r="G161" s="45"/>
      <c r="H161" s="43"/>
      <c r="I161" s="44"/>
      <c r="J161" s="82"/>
      <c r="K161" s="43"/>
      <c r="L161" s="44"/>
      <c r="M161" s="43"/>
      <c r="N161" s="45"/>
      <c r="O161" s="43"/>
      <c r="P161" s="47"/>
      <c r="Q161" s="43"/>
      <c r="R161" s="47"/>
      <c r="S161" s="47"/>
      <c r="T161" s="47"/>
      <c r="U161" s="43">
        <v>130000</v>
      </c>
      <c r="V161" s="46">
        <f t="shared" si="52"/>
        <v>100</v>
      </c>
      <c r="W161" s="34">
        <f t="shared" si="47"/>
        <v>0</v>
      </c>
      <c r="X161" t="str">
        <f t="shared" si="49"/>
        <v>OK</v>
      </c>
      <c r="Y161" s="33" t="str">
        <f t="shared" si="50"/>
        <v>ok</v>
      </c>
    </row>
    <row r="162" spans="1:25" ht="28.5" customHeight="1">
      <c r="A162" s="75" t="s">
        <v>40</v>
      </c>
      <c r="B162" s="43"/>
      <c r="C162" s="47"/>
      <c r="D162" s="43">
        <v>5000</v>
      </c>
      <c r="E162" s="45">
        <f t="shared" si="51"/>
        <v>3.8011829281272327</v>
      </c>
      <c r="F162" s="43">
        <v>36396</v>
      </c>
      <c r="G162" s="45">
        <f t="shared" si="53"/>
        <v>27.669570770423757</v>
      </c>
      <c r="H162" s="43">
        <v>21628</v>
      </c>
      <c r="I162" s="44">
        <f t="shared" si="54"/>
        <v>16.442396873907157</v>
      </c>
      <c r="J162" s="82"/>
      <c r="K162" s="43">
        <v>64402</v>
      </c>
      <c r="L162" s="44">
        <f>K162/U162*100</f>
        <v>48.960756587450014</v>
      </c>
      <c r="M162" s="43">
        <v>4112</v>
      </c>
      <c r="N162" s="45">
        <f>M162/$U162*100</f>
        <v>3.126092840091837</v>
      </c>
      <c r="O162" s="43"/>
      <c r="P162" s="47"/>
      <c r="Q162" s="43"/>
      <c r="R162" s="47"/>
      <c r="S162" s="47"/>
      <c r="T162" s="47"/>
      <c r="U162" s="43">
        <v>131538</v>
      </c>
      <c r="V162" s="46">
        <f t="shared" si="52"/>
        <v>100</v>
      </c>
      <c r="W162" s="34">
        <f t="shared" si="47"/>
        <v>0</v>
      </c>
      <c r="X162" t="str">
        <f t="shared" si="49"/>
        <v>OK</v>
      </c>
      <c r="Y162" s="33" t="str">
        <f t="shared" si="50"/>
        <v>ok</v>
      </c>
    </row>
    <row r="163" spans="1:25" ht="30" customHeight="1">
      <c r="A163" s="73" t="s">
        <v>51</v>
      </c>
      <c r="B163" s="38">
        <f>B164+B176+B180</f>
        <v>1535831</v>
      </c>
      <c r="C163" s="41">
        <f>B163/$U163*100</f>
        <v>30.709317324340272</v>
      </c>
      <c r="D163" s="38">
        <f>D164+D176+D180</f>
        <v>2013073</v>
      </c>
      <c r="E163" s="41">
        <f t="shared" si="51"/>
        <v>40.251888101009584</v>
      </c>
      <c r="F163" s="38">
        <f>F164+F176+F180</f>
        <v>641932</v>
      </c>
      <c r="G163" s="41">
        <f t="shared" si="53"/>
        <v>12.835587697245595</v>
      </c>
      <c r="H163" s="38">
        <f>H164+H176+H180</f>
        <v>281760</v>
      </c>
      <c r="I163" s="40">
        <f t="shared" si="54"/>
        <v>5.633860268028263</v>
      </c>
      <c r="J163" s="90"/>
      <c r="K163" s="38">
        <f>K164+K176+K180</f>
        <v>513479</v>
      </c>
      <c r="L163" s="40">
        <f>K163/U163*100</f>
        <v>10.26713847447077</v>
      </c>
      <c r="M163" s="38">
        <f>M164+M176+M180</f>
        <v>15114</v>
      </c>
      <c r="N163" s="41">
        <f>M163/$U163*100</f>
        <v>0.30220813490551945</v>
      </c>
      <c r="O163" s="38"/>
      <c r="P163" s="39"/>
      <c r="Q163" s="38"/>
      <c r="R163" s="39"/>
      <c r="S163" s="39"/>
      <c r="T163" s="39"/>
      <c r="U163" s="38">
        <f>U164+U176+U180</f>
        <v>5001189</v>
      </c>
      <c r="V163" s="42">
        <f t="shared" si="52"/>
        <v>100</v>
      </c>
      <c r="W163" s="34">
        <f t="shared" si="47"/>
        <v>0</v>
      </c>
      <c r="X163" t="str">
        <f t="shared" si="49"/>
        <v>OK</v>
      </c>
      <c r="Y163" s="33" t="str">
        <f t="shared" si="50"/>
        <v>ok</v>
      </c>
    </row>
    <row r="164" spans="1:25" ht="28.5" customHeight="1">
      <c r="A164" s="74" t="s">
        <v>56</v>
      </c>
      <c r="B164" s="43"/>
      <c r="C164" s="47"/>
      <c r="D164" s="43">
        <f>SUM(D165:D175)</f>
        <v>1112500</v>
      </c>
      <c r="E164" s="45">
        <f t="shared" si="51"/>
        <v>59.17553191489362</v>
      </c>
      <c r="F164" s="43">
        <f>SUM(F165:F175)</f>
        <v>250000</v>
      </c>
      <c r="G164" s="45">
        <f t="shared" si="53"/>
        <v>13.297872340425531</v>
      </c>
      <c r="H164" s="43">
        <f>SUM(H165:H175)</f>
        <v>87500</v>
      </c>
      <c r="I164" s="44">
        <f t="shared" si="54"/>
        <v>4.654255319148936</v>
      </c>
      <c r="J164" s="82"/>
      <c r="K164" s="43">
        <f>SUM(K165:K175)</f>
        <v>430000</v>
      </c>
      <c r="L164" s="44">
        <f>K164/U164*100</f>
        <v>22.872340425531913</v>
      </c>
      <c r="M164" s="43"/>
      <c r="N164" s="45"/>
      <c r="O164" s="43"/>
      <c r="P164" s="47"/>
      <c r="Q164" s="43"/>
      <c r="R164" s="47"/>
      <c r="S164" s="47"/>
      <c r="T164" s="47"/>
      <c r="U164" s="43">
        <f>SUM(U165:U175)</f>
        <v>1880000</v>
      </c>
      <c r="V164" s="46">
        <f t="shared" si="52"/>
        <v>100</v>
      </c>
      <c r="W164" s="34">
        <f t="shared" si="47"/>
        <v>0</v>
      </c>
      <c r="X164" t="str">
        <f t="shared" si="49"/>
        <v>OK</v>
      </c>
      <c r="Y164" s="33" t="str">
        <f t="shared" si="50"/>
        <v>ok</v>
      </c>
    </row>
    <row r="165" spans="1:25" ht="28.5" customHeight="1">
      <c r="A165" s="77" t="s">
        <v>119</v>
      </c>
      <c r="B165" s="43"/>
      <c r="C165" s="47"/>
      <c r="D165" s="43"/>
      <c r="E165" s="45"/>
      <c r="F165" s="43">
        <v>200000</v>
      </c>
      <c r="G165" s="46">
        <f t="shared" si="53"/>
        <v>100</v>
      </c>
      <c r="H165" s="43"/>
      <c r="I165" s="44"/>
      <c r="J165" s="82"/>
      <c r="K165" s="43"/>
      <c r="L165" s="44"/>
      <c r="M165" s="43"/>
      <c r="N165" s="45"/>
      <c r="O165" s="43"/>
      <c r="P165" s="47"/>
      <c r="Q165" s="43"/>
      <c r="R165" s="47"/>
      <c r="S165" s="47"/>
      <c r="T165" s="47"/>
      <c r="U165" s="43">
        <v>200000</v>
      </c>
      <c r="V165" s="46">
        <f t="shared" si="52"/>
        <v>100</v>
      </c>
      <c r="W165" s="34">
        <f t="shared" si="47"/>
        <v>0</v>
      </c>
      <c r="X165" t="str">
        <f t="shared" si="49"/>
        <v>OK</v>
      </c>
      <c r="Y165" s="33" t="str">
        <f t="shared" si="50"/>
        <v>ok</v>
      </c>
    </row>
    <row r="166" spans="1:25" ht="33" customHeight="1">
      <c r="A166" s="85" t="s">
        <v>120</v>
      </c>
      <c r="B166" s="51"/>
      <c r="C166" s="52"/>
      <c r="D166" s="51">
        <v>382500</v>
      </c>
      <c r="E166" s="53">
        <f t="shared" si="51"/>
        <v>85</v>
      </c>
      <c r="F166" s="51"/>
      <c r="G166" s="53"/>
      <c r="H166" s="51">
        <v>67500</v>
      </c>
      <c r="I166" s="55">
        <f t="shared" si="54"/>
        <v>15</v>
      </c>
      <c r="J166" s="55"/>
      <c r="K166" s="51"/>
      <c r="L166" s="55"/>
      <c r="M166" s="51"/>
      <c r="N166" s="53"/>
      <c r="O166" s="51"/>
      <c r="P166" s="52"/>
      <c r="Q166" s="51"/>
      <c r="R166" s="52"/>
      <c r="S166" s="52"/>
      <c r="T166" s="52"/>
      <c r="U166" s="51">
        <v>450000</v>
      </c>
      <c r="V166" s="57">
        <f t="shared" si="52"/>
        <v>100</v>
      </c>
      <c r="W166" s="34">
        <f t="shared" si="47"/>
        <v>0</v>
      </c>
      <c r="X166" t="str">
        <f t="shared" si="49"/>
        <v>OK</v>
      </c>
      <c r="Y166" s="33" t="str">
        <f t="shared" si="50"/>
        <v>ok</v>
      </c>
    </row>
    <row r="167" spans="1:52" s="2" customFormat="1" ht="19.5">
      <c r="A167" s="1" t="s">
        <v>15</v>
      </c>
      <c r="J167" s="97"/>
      <c r="V167" s="3" t="s">
        <v>16</v>
      </c>
      <c r="W167" s="34" t="e">
        <f t="shared" si="47"/>
        <v>#VALUE!</v>
      </c>
      <c r="X167"/>
      <c r="Y167" s="33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/>
    </row>
    <row r="168" spans="1:52" s="22" customFormat="1" ht="27">
      <c r="A168" s="110" t="s">
        <v>17</v>
      </c>
      <c r="B168" s="103"/>
      <c r="C168" s="103"/>
      <c r="D168" s="103"/>
      <c r="E168" s="103"/>
      <c r="F168" s="103"/>
      <c r="G168" s="103"/>
      <c r="H168" s="103"/>
      <c r="I168" s="103"/>
      <c r="J168" s="98"/>
      <c r="K168" s="102" t="s">
        <v>23</v>
      </c>
      <c r="L168" s="103"/>
      <c r="M168" s="103"/>
      <c r="N168" s="103"/>
      <c r="O168" s="103"/>
      <c r="P168" s="103"/>
      <c r="Q168" s="103"/>
      <c r="R168" s="103"/>
      <c r="S168" s="103"/>
      <c r="T168" s="104"/>
      <c r="U168" s="104"/>
      <c r="V168" s="104"/>
      <c r="W168" s="34">
        <f t="shared" si="47"/>
        <v>100</v>
      </c>
      <c r="X168"/>
      <c r="Y168" s="33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6"/>
    </row>
    <row r="169" spans="1:51" ht="16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9" t="s">
        <v>1</v>
      </c>
      <c r="W169" s="34" t="e">
        <f t="shared" si="47"/>
        <v>#VALUE!</v>
      </c>
      <c r="Y169" s="33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</row>
    <row r="170" spans="1:54" s="14" customFormat="1" ht="16.5" customHeight="1">
      <c r="A170" s="13"/>
      <c r="B170" s="108" t="s">
        <v>38</v>
      </c>
      <c r="C170" s="112"/>
      <c r="D170" s="112"/>
      <c r="E170" s="112"/>
      <c r="F170" s="112"/>
      <c r="G170" s="112"/>
      <c r="H170" s="112"/>
      <c r="I170" s="112"/>
      <c r="J170" s="72"/>
      <c r="K170" s="113" t="s">
        <v>39</v>
      </c>
      <c r="L170" s="114"/>
      <c r="M170" s="105"/>
      <c r="N170" s="105"/>
      <c r="O170" s="105"/>
      <c r="P170" s="105"/>
      <c r="Q170" s="105"/>
      <c r="R170" s="105"/>
      <c r="S170" s="105"/>
      <c r="T170" s="105"/>
      <c r="U170" s="105"/>
      <c r="V170" s="108"/>
      <c r="W170" s="34">
        <f t="shared" si="47"/>
        <v>100</v>
      </c>
      <c r="X170"/>
      <c r="Y170" s="33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/>
      <c r="BA170" s="16"/>
      <c r="BB170" s="2"/>
    </row>
    <row r="171" spans="1:54" s="14" customFormat="1" ht="16.5" customHeight="1">
      <c r="A171" s="17" t="s">
        <v>2</v>
      </c>
      <c r="B171" s="108" t="s">
        <v>30</v>
      </c>
      <c r="C171" s="109"/>
      <c r="D171" s="108" t="s">
        <v>31</v>
      </c>
      <c r="E171" s="109"/>
      <c r="F171" s="108" t="s">
        <v>32</v>
      </c>
      <c r="G171" s="109"/>
      <c r="H171" s="108" t="s">
        <v>19</v>
      </c>
      <c r="I171" s="109"/>
      <c r="J171" s="95"/>
      <c r="K171" s="108" t="s">
        <v>33</v>
      </c>
      <c r="L171" s="109"/>
      <c r="M171" s="109" t="s">
        <v>34</v>
      </c>
      <c r="N171" s="105"/>
      <c r="O171" s="105" t="s">
        <v>35</v>
      </c>
      <c r="P171" s="105"/>
      <c r="Q171" s="105" t="s">
        <v>36</v>
      </c>
      <c r="R171" s="105"/>
      <c r="S171" s="105" t="s">
        <v>37</v>
      </c>
      <c r="T171" s="105"/>
      <c r="U171" s="106" t="s">
        <v>20</v>
      </c>
      <c r="V171" s="107"/>
      <c r="W171" s="34">
        <f t="shared" si="47"/>
        <v>100</v>
      </c>
      <c r="X171"/>
      <c r="Y171" s="33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/>
      <c r="BA171" s="19"/>
      <c r="BB171" s="16"/>
    </row>
    <row r="172" spans="1:54" s="14" customFormat="1" ht="16.5" customHeight="1">
      <c r="A172" s="20"/>
      <c r="B172" s="71" t="s">
        <v>29</v>
      </c>
      <c r="C172" s="35" t="s">
        <v>22</v>
      </c>
      <c r="D172" s="71" t="str">
        <f>$B$6</f>
        <v>金額</v>
      </c>
      <c r="E172" s="36" t="str">
        <f>C172</f>
        <v>%</v>
      </c>
      <c r="F172" s="71" t="s">
        <v>29</v>
      </c>
      <c r="G172" s="35" t="str">
        <f>C172</f>
        <v>%</v>
      </c>
      <c r="H172" s="71" t="s">
        <v>29</v>
      </c>
      <c r="I172" s="35" t="str">
        <f>C172</f>
        <v>%</v>
      </c>
      <c r="J172" s="96"/>
      <c r="K172" s="71" t="s">
        <v>29</v>
      </c>
      <c r="L172" s="35" t="str">
        <f>E172</f>
        <v>%</v>
      </c>
      <c r="M172" s="71" t="s">
        <v>29</v>
      </c>
      <c r="N172" s="35" t="str">
        <f>G172</f>
        <v>%</v>
      </c>
      <c r="O172" s="71" t="s">
        <v>29</v>
      </c>
      <c r="P172" s="36" t="str">
        <f>L172</f>
        <v>%</v>
      </c>
      <c r="Q172" s="71" t="s">
        <v>29</v>
      </c>
      <c r="R172" s="36" t="str">
        <f>L172</f>
        <v>%</v>
      </c>
      <c r="S172" s="71" t="s">
        <v>29</v>
      </c>
      <c r="T172" s="35" t="str">
        <f>N172</f>
        <v>%</v>
      </c>
      <c r="U172" s="35" t="s">
        <v>21</v>
      </c>
      <c r="V172" s="37" t="str">
        <f>P172</f>
        <v>%</v>
      </c>
      <c r="W172" s="34" t="e">
        <f t="shared" si="47"/>
        <v>#VALUE!</v>
      </c>
      <c r="X172"/>
      <c r="Y172" s="33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/>
      <c r="BA172" s="21"/>
      <c r="BB172" s="19"/>
    </row>
    <row r="173" spans="1:25" ht="28.5" customHeight="1">
      <c r="A173" s="77" t="s">
        <v>121</v>
      </c>
      <c r="B173" s="43"/>
      <c r="C173" s="47"/>
      <c r="D173" s="43"/>
      <c r="E173" s="45"/>
      <c r="F173" s="43"/>
      <c r="G173" s="45"/>
      <c r="H173" s="43"/>
      <c r="I173" s="44"/>
      <c r="J173" s="82"/>
      <c r="K173" s="43">
        <v>310000</v>
      </c>
      <c r="L173" s="48">
        <f>K173/U173*100</f>
        <v>100</v>
      </c>
      <c r="M173" s="43"/>
      <c r="N173" s="45"/>
      <c r="O173" s="43"/>
      <c r="P173" s="47"/>
      <c r="Q173" s="43"/>
      <c r="R173" s="47"/>
      <c r="S173" s="47"/>
      <c r="T173" s="47"/>
      <c r="U173" s="43">
        <v>310000</v>
      </c>
      <c r="V173" s="46">
        <f aca="true" t="shared" si="55" ref="V173:V185">C173+E173+G173+I173+L173+N173+P173+R173+T173</f>
        <v>100</v>
      </c>
      <c r="W173" s="34">
        <f t="shared" si="47"/>
        <v>0</v>
      </c>
      <c r="X173" t="str">
        <f aca="true" t="shared" si="56" ref="X173:X194">IF(W173=0,"OK","F")</f>
        <v>OK</v>
      </c>
      <c r="Y173" s="33" t="str">
        <f aca="true" t="shared" si="57" ref="Y173:Y194">IF(100-V173=0,"ok","f")</f>
        <v>ok</v>
      </c>
    </row>
    <row r="174" spans="1:25" ht="32.25" customHeight="1">
      <c r="A174" s="77" t="s">
        <v>122</v>
      </c>
      <c r="B174" s="43"/>
      <c r="C174" s="47"/>
      <c r="D174" s="43">
        <v>730000</v>
      </c>
      <c r="E174" s="45">
        <f>D174/$U174*100</f>
        <v>91.25</v>
      </c>
      <c r="F174" s="43">
        <v>50000</v>
      </c>
      <c r="G174" s="45">
        <f>F174/$U174*100</f>
        <v>6.25</v>
      </c>
      <c r="H174" s="43">
        <v>20000</v>
      </c>
      <c r="I174" s="44">
        <f>H174/U174*100</f>
        <v>2.5</v>
      </c>
      <c r="J174" s="82"/>
      <c r="K174" s="43"/>
      <c r="L174" s="44"/>
      <c r="M174" s="43"/>
      <c r="N174" s="45"/>
      <c r="O174" s="43"/>
      <c r="P174" s="47"/>
      <c r="Q174" s="43"/>
      <c r="R174" s="47"/>
      <c r="S174" s="47"/>
      <c r="T174" s="47"/>
      <c r="U174" s="43">
        <v>800000</v>
      </c>
      <c r="V174" s="46">
        <f t="shared" si="55"/>
        <v>100</v>
      </c>
      <c r="W174" s="34">
        <f t="shared" si="47"/>
        <v>0</v>
      </c>
      <c r="X174" t="str">
        <f t="shared" si="56"/>
        <v>OK</v>
      </c>
      <c r="Y174" s="33" t="str">
        <f t="shared" si="57"/>
        <v>ok</v>
      </c>
    </row>
    <row r="175" spans="1:25" ht="32.25" customHeight="1">
      <c r="A175" s="77" t="s">
        <v>123</v>
      </c>
      <c r="B175" s="43"/>
      <c r="C175" s="47"/>
      <c r="D175" s="43"/>
      <c r="E175" s="45"/>
      <c r="F175" s="43"/>
      <c r="G175" s="45"/>
      <c r="H175" s="43"/>
      <c r="I175" s="44"/>
      <c r="J175" s="82"/>
      <c r="K175" s="43">
        <v>120000</v>
      </c>
      <c r="L175" s="48">
        <f>K175/U175*100</f>
        <v>100</v>
      </c>
      <c r="M175" s="43"/>
      <c r="N175" s="45"/>
      <c r="O175" s="43"/>
      <c r="P175" s="47"/>
      <c r="Q175" s="43"/>
      <c r="R175" s="47"/>
      <c r="S175" s="47"/>
      <c r="T175" s="47"/>
      <c r="U175" s="43">
        <v>120000</v>
      </c>
      <c r="V175" s="46">
        <f t="shared" si="55"/>
        <v>100</v>
      </c>
      <c r="W175" s="34">
        <f t="shared" si="47"/>
        <v>0</v>
      </c>
      <c r="X175" t="str">
        <f t="shared" si="56"/>
        <v>OK</v>
      </c>
      <c r="Y175" s="33" t="str">
        <f t="shared" si="57"/>
        <v>ok</v>
      </c>
    </row>
    <row r="176" spans="1:25" ht="28.5" customHeight="1">
      <c r="A176" s="74" t="s">
        <v>59</v>
      </c>
      <c r="B176" s="43">
        <f>SUM(B177:B179)</f>
        <v>1506791</v>
      </c>
      <c r="C176" s="45">
        <f>B176/$U176*100</f>
        <v>76.72868446795</v>
      </c>
      <c r="D176" s="43">
        <f>SUM(D177:D179)</f>
        <v>275000</v>
      </c>
      <c r="E176" s="45">
        <f>D176/$U176*100</f>
        <v>14.003526851890044</v>
      </c>
      <c r="F176" s="43">
        <f>SUM(F177:F179)</f>
        <v>154000</v>
      </c>
      <c r="G176" s="45">
        <f>F176/$U176*100</f>
        <v>7.841975037058424</v>
      </c>
      <c r="H176" s="43">
        <f>SUM(H177:H179)</f>
        <v>28000</v>
      </c>
      <c r="I176" s="44">
        <f>H176/U176*100</f>
        <v>1.4258136431015316</v>
      </c>
      <c r="J176" s="82"/>
      <c r="K176" s="43"/>
      <c r="L176" s="44"/>
      <c r="M176" s="43"/>
      <c r="N176" s="45"/>
      <c r="O176" s="43"/>
      <c r="P176" s="47"/>
      <c r="Q176" s="43"/>
      <c r="R176" s="47"/>
      <c r="S176" s="47"/>
      <c r="T176" s="47"/>
      <c r="U176" s="43">
        <f>SUM(U177:U179)</f>
        <v>1963791</v>
      </c>
      <c r="V176" s="46">
        <f t="shared" si="55"/>
        <v>100</v>
      </c>
      <c r="W176" s="34">
        <f t="shared" si="47"/>
        <v>0</v>
      </c>
      <c r="X176" t="str">
        <f t="shared" si="56"/>
        <v>OK</v>
      </c>
      <c r="Y176" s="33" t="str">
        <f t="shared" si="57"/>
        <v>ok</v>
      </c>
    </row>
    <row r="177" spans="1:25" ht="28.5" customHeight="1">
      <c r="A177" s="77" t="s">
        <v>65</v>
      </c>
      <c r="B177" s="43">
        <v>1506791</v>
      </c>
      <c r="C177" s="45">
        <v>83.16</v>
      </c>
      <c r="D177" s="43">
        <v>275000</v>
      </c>
      <c r="E177" s="45">
        <f>D177/$U177*100</f>
        <v>15.178351145358377</v>
      </c>
      <c r="F177" s="43">
        <v>5000</v>
      </c>
      <c r="G177" s="45">
        <f>F177/$U177*100</f>
        <v>0.2759700208246978</v>
      </c>
      <c r="H177" s="43">
        <v>25000</v>
      </c>
      <c r="I177" s="44">
        <f>H177/U177*100</f>
        <v>1.3798501041234887</v>
      </c>
      <c r="J177" s="82"/>
      <c r="K177" s="43"/>
      <c r="L177" s="44"/>
      <c r="M177" s="43"/>
      <c r="N177" s="45"/>
      <c r="O177" s="43"/>
      <c r="P177" s="47"/>
      <c r="Q177" s="43"/>
      <c r="R177" s="47"/>
      <c r="S177" s="47"/>
      <c r="T177" s="47"/>
      <c r="U177" s="43">
        <v>1811791</v>
      </c>
      <c r="V177" s="46">
        <f t="shared" si="55"/>
        <v>99.99417127030657</v>
      </c>
      <c r="W177" s="34">
        <f t="shared" si="47"/>
        <v>0.005828729693433843</v>
      </c>
      <c r="X177" t="str">
        <f t="shared" si="56"/>
        <v>F</v>
      </c>
      <c r="Y177" s="33" t="str">
        <f t="shared" si="57"/>
        <v>f</v>
      </c>
    </row>
    <row r="178" spans="1:25" ht="33" customHeight="1">
      <c r="A178" s="77" t="s">
        <v>134</v>
      </c>
      <c r="B178" s="43"/>
      <c r="C178" s="58"/>
      <c r="D178" s="43"/>
      <c r="E178" s="45"/>
      <c r="F178" s="43">
        <v>149000</v>
      </c>
      <c r="G178" s="46">
        <f>F178/$U178*100</f>
        <v>100</v>
      </c>
      <c r="H178" s="43"/>
      <c r="I178" s="44"/>
      <c r="J178" s="82"/>
      <c r="K178" s="43"/>
      <c r="L178" s="44"/>
      <c r="M178" s="43"/>
      <c r="N178" s="45"/>
      <c r="O178" s="43"/>
      <c r="P178" s="47"/>
      <c r="Q178" s="43"/>
      <c r="R178" s="47"/>
      <c r="S178" s="47"/>
      <c r="T178" s="47"/>
      <c r="U178" s="43">
        <v>149000</v>
      </c>
      <c r="V178" s="46">
        <f t="shared" si="55"/>
        <v>100</v>
      </c>
      <c r="W178" s="34">
        <f t="shared" si="47"/>
        <v>0</v>
      </c>
      <c r="X178" t="str">
        <f t="shared" si="56"/>
        <v>OK</v>
      </c>
      <c r="Y178" s="33" t="str">
        <f t="shared" si="57"/>
        <v>ok</v>
      </c>
    </row>
    <row r="179" spans="1:25" ht="33" customHeight="1">
      <c r="A179" s="77" t="s">
        <v>129</v>
      </c>
      <c r="B179" s="43"/>
      <c r="C179" s="58"/>
      <c r="D179" s="43"/>
      <c r="E179" s="45"/>
      <c r="F179" s="43"/>
      <c r="G179" s="45"/>
      <c r="H179" s="43">
        <v>3000</v>
      </c>
      <c r="I179" s="48">
        <f aca="true" t="shared" si="58" ref="I179:I185">H179/U179*100</f>
        <v>100</v>
      </c>
      <c r="J179" s="83"/>
      <c r="K179" s="43"/>
      <c r="L179" s="44"/>
      <c r="M179" s="43"/>
      <c r="N179" s="45"/>
      <c r="O179" s="43"/>
      <c r="P179" s="47"/>
      <c r="Q179" s="43"/>
      <c r="R179" s="47"/>
      <c r="S179" s="47"/>
      <c r="T179" s="47"/>
      <c r="U179" s="43">
        <v>3000</v>
      </c>
      <c r="V179" s="46">
        <f t="shared" si="55"/>
        <v>100</v>
      </c>
      <c r="W179" s="34">
        <f t="shared" si="47"/>
        <v>0</v>
      </c>
      <c r="X179" t="str">
        <f t="shared" si="56"/>
        <v>OK</v>
      </c>
      <c r="Y179" s="33" t="str">
        <f t="shared" si="57"/>
        <v>ok</v>
      </c>
    </row>
    <row r="180" spans="1:25" ht="28.5" customHeight="1">
      <c r="A180" s="74" t="s">
        <v>60</v>
      </c>
      <c r="B180" s="43">
        <f>SUM(B181:B182)</f>
        <v>29040</v>
      </c>
      <c r="C180" s="45">
        <f>B180/$U180*100</f>
        <v>2.5090763937729283</v>
      </c>
      <c r="D180" s="43">
        <f>SUM(D181:D182)</f>
        <v>625573</v>
      </c>
      <c r="E180" s="45">
        <f>D180/$U180*100</f>
        <v>54.049946517965296</v>
      </c>
      <c r="F180" s="43">
        <f>SUM(F181:F182)</f>
        <v>237932</v>
      </c>
      <c r="G180" s="45">
        <f aca="true" t="shared" si="59" ref="G180:G187">F180/$U180*100</f>
        <v>20.55749189129409</v>
      </c>
      <c r="H180" s="43">
        <f>SUM(H181:H182)</f>
        <v>166260</v>
      </c>
      <c r="I180" s="44">
        <f t="shared" si="58"/>
        <v>14.364980758563606</v>
      </c>
      <c r="J180" s="82"/>
      <c r="K180" s="43">
        <f>SUM(K181:K182)</f>
        <v>83479</v>
      </c>
      <c r="L180" s="44">
        <f aca="true" t="shared" si="60" ref="L180:L185">K180/U180*100</f>
        <v>7.212644224372255</v>
      </c>
      <c r="M180" s="43">
        <f>SUM(M181:M182)</f>
        <v>15114</v>
      </c>
      <c r="N180" s="45">
        <f>M180/$U180*100</f>
        <v>1.3058602140318196</v>
      </c>
      <c r="O180" s="43"/>
      <c r="P180" s="44"/>
      <c r="Q180" s="43"/>
      <c r="R180" s="44"/>
      <c r="S180" s="44"/>
      <c r="T180" s="44"/>
      <c r="U180" s="43">
        <f>SUM(U181:U182)</f>
        <v>1157398</v>
      </c>
      <c r="V180" s="46">
        <f t="shared" si="55"/>
        <v>100</v>
      </c>
      <c r="W180" s="34">
        <f t="shared" si="47"/>
        <v>0</v>
      </c>
      <c r="X180" t="str">
        <f t="shared" si="56"/>
        <v>OK</v>
      </c>
      <c r="Y180" s="33" t="str">
        <f t="shared" si="57"/>
        <v>ok</v>
      </c>
    </row>
    <row r="181" spans="1:25" ht="28.5" customHeight="1">
      <c r="A181" s="75" t="s">
        <v>41</v>
      </c>
      <c r="B181" s="43"/>
      <c r="C181" s="58"/>
      <c r="D181" s="43">
        <v>122000</v>
      </c>
      <c r="E181" s="45">
        <f>D181/$U181*100</f>
        <v>32.447671480624486</v>
      </c>
      <c r="F181" s="43">
        <v>181990</v>
      </c>
      <c r="G181" s="45">
        <f t="shared" si="59"/>
        <v>48.40288305540041</v>
      </c>
      <c r="H181" s="43">
        <v>45000</v>
      </c>
      <c r="I181" s="44">
        <f t="shared" si="58"/>
        <v>11.96840341498444</v>
      </c>
      <c r="J181" s="82"/>
      <c r="K181" s="43">
        <v>27000</v>
      </c>
      <c r="L181" s="44">
        <f t="shared" si="60"/>
        <v>7.181042048990665</v>
      </c>
      <c r="M181" s="43"/>
      <c r="N181" s="45"/>
      <c r="O181" s="43"/>
      <c r="P181" s="47"/>
      <c r="Q181" s="43"/>
      <c r="R181" s="47"/>
      <c r="S181" s="47"/>
      <c r="T181" s="47"/>
      <c r="U181" s="43">
        <v>375990</v>
      </c>
      <c r="V181" s="46">
        <f t="shared" si="55"/>
        <v>100</v>
      </c>
      <c r="W181" s="34">
        <f t="shared" si="47"/>
        <v>0</v>
      </c>
      <c r="X181" t="str">
        <f t="shared" si="56"/>
        <v>OK</v>
      </c>
      <c r="Y181" s="33" t="str">
        <f t="shared" si="57"/>
        <v>ok</v>
      </c>
    </row>
    <row r="182" spans="1:25" ht="28.5" customHeight="1">
      <c r="A182" s="75" t="s">
        <v>40</v>
      </c>
      <c r="B182" s="43">
        <v>29040</v>
      </c>
      <c r="C182" s="45">
        <f>B182/$U182*100</f>
        <v>3.71636840165445</v>
      </c>
      <c r="D182" s="43">
        <v>503573</v>
      </c>
      <c r="E182" s="45">
        <f>D182/$U182*100</f>
        <v>64.44431078258734</v>
      </c>
      <c r="F182" s="43">
        <v>55942</v>
      </c>
      <c r="G182" s="45">
        <f t="shared" si="59"/>
        <v>7.159128137925386</v>
      </c>
      <c r="H182" s="43">
        <v>121260</v>
      </c>
      <c r="I182" s="44">
        <f t="shared" si="58"/>
        <v>15.518141611040583</v>
      </c>
      <c r="J182" s="82"/>
      <c r="K182" s="43">
        <v>56479</v>
      </c>
      <c r="L182" s="44">
        <f t="shared" si="60"/>
        <v>7.22785023956755</v>
      </c>
      <c r="M182" s="43">
        <v>15114</v>
      </c>
      <c r="N182" s="45">
        <f>M182/$U182*100</f>
        <v>1.934200827224702</v>
      </c>
      <c r="O182" s="43"/>
      <c r="P182" s="47"/>
      <c r="Q182" s="43"/>
      <c r="R182" s="47"/>
      <c r="S182" s="47"/>
      <c r="T182" s="47"/>
      <c r="U182" s="43">
        <v>781408</v>
      </c>
      <c r="V182" s="46">
        <f t="shared" si="55"/>
        <v>100.00000000000001</v>
      </c>
      <c r="W182" s="34">
        <f t="shared" si="47"/>
        <v>0</v>
      </c>
      <c r="X182" t="str">
        <f t="shared" si="56"/>
        <v>OK</v>
      </c>
      <c r="Y182" s="78" t="str">
        <f t="shared" si="57"/>
        <v>f</v>
      </c>
    </row>
    <row r="183" spans="1:25" ht="30" customHeight="1">
      <c r="A183" s="73" t="s">
        <v>52</v>
      </c>
      <c r="B183" s="38"/>
      <c r="C183" s="49"/>
      <c r="D183" s="38">
        <f>D184</f>
        <v>39300</v>
      </c>
      <c r="E183" s="41">
        <f>D183/$U183*100</f>
        <v>75.72546148213803</v>
      </c>
      <c r="F183" s="38">
        <f>F184</f>
        <v>5340</v>
      </c>
      <c r="G183" s="41">
        <f t="shared" si="59"/>
        <v>10.28941385024471</v>
      </c>
      <c r="H183" s="38">
        <f>H184</f>
        <v>3734</v>
      </c>
      <c r="I183" s="40">
        <f t="shared" si="58"/>
        <v>7.1948822690662455</v>
      </c>
      <c r="J183" s="90"/>
      <c r="K183" s="38">
        <f>K184</f>
        <v>614</v>
      </c>
      <c r="L183" s="40">
        <f t="shared" si="60"/>
        <v>1.1830899071255154</v>
      </c>
      <c r="M183" s="38">
        <f>M184</f>
        <v>2910</v>
      </c>
      <c r="N183" s="41">
        <f>M183/$U183*100</f>
        <v>5.607152491425489</v>
      </c>
      <c r="O183" s="38"/>
      <c r="P183" s="39"/>
      <c r="Q183" s="38"/>
      <c r="R183" s="39"/>
      <c r="S183" s="39"/>
      <c r="T183" s="39"/>
      <c r="U183" s="38">
        <f>U184</f>
        <v>51898</v>
      </c>
      <c r="V183" s="42">
        <f t="shared" si="55"/>
        <v>100</v>
      </c>
      <c r="W183" s="34">
        <f t="shared" si="47"/>
        <v>0</v>
      </c>
      <c r="X183" t="str">
        <f t="shared" si="56"/>
        <v>OK</v>
      </c>
      <c r="Y183" s="33" t="str">
        <f t="shared" si="57"/>
        <v>ok</v>
      </c>
    </row>
    <row r="184" spans="1:25" ht="28.5" customHeight="1">
      <c r="A184" s="74" t="s">
        <v>57</v>
      </c>
      <c r="B184" s="43"/>
      <c r="C184" s="58"/>
      <c r="D184" s="43">
        <v>39300</v>
      </c>
      <c r="E184" s="45">
        <f>D184/$U184*100</f>
        <v>75.72546148213803</v>
      </c>
      <c r="F184" s="43">
        <v>5340</v>
      </c>
      <c r="G184" s="45">
        <f t="shared" si="59"/>
        <v>10.28941385024471</v>
      </c>
      <c r="H184" s="43">
        <v>3734</v>
      </c>
      <c r="I184" s="44">
        <f t="shared" si="58"/>
        <v>7.1948822690662455</v>
      </c>
      <c r="J184" s="82"/>
      <c r="K184" s="43">
        <v>614</v>
      </c>
      <c r="L184" s="44">
        <f t="shared" si="60"/>
        <v>1.1830899071255154</v>
      </c>
      <c r="M184" s="43">
        <v>2910</v>
      </c>
      <c r="N184" s="45">
        <f>M184/$U184*100</f>
        <v>5.607152491425489</v>
      </c>
      <c r="O184" s="43"/>
      <c r="P184" s="47"/>
      <c r="Q184" s="43"/>
      <c r="R184" s="47"/>
      <c r="S184" s="47"/>
      <c r="T184" s="47"/>
      <c r="U184" s="43">
        <v>51898</v>
      </c>
      <c r="V184" s="46">
        <f t="shared" si="55"/>
        <v>100</v>
      </c>
      <c r="W184" s="34">
        <f t="shared" si="47"/>
        <v>0</v>
      </c>
      <c r="X184" t="str">
        <f t="shared" si="56"/>
        <v>OK</v>
      </c>
      <c r="Y184" s="33" t="str">
        <f t="shared" si="57"/>
        <v>ok</v>
      </c>
    </row>
    <row r="185" spans="1:25" ht="30" customHeight="1">
      <c r="A185" s="73" t="s">
        <v>53</v>
      </c>
      <c r="B185" s="88"/>
      <c r="C185" s="89"/>
      <c r="D185" s="88">
        <f>D186+D189</f>
        <v>3417849</v>
      </c>
      <c r="E185" s="69">
        <v>52.89</v>
      </c>
      <c r="F185" s="88">
        <f>F186+F189</f>
        <v>1960476</v>
      </c>
      <c r="G185" s="69">
        <f t="shared" si="59"/>
        <v>30.33400774010191</v>
      </c>
      <c r="H185" s="88">
        <f>H186+H189</f>
        <v>606078</v>
      </c>
      <c r="I185" s="90">
        <f t="shared" si="58"/>
        <v>9.377709670052317</v>
      </c>
      <c r="J185" s="90"/>
      <c r="K185" s="88">
        <f>K186+K189</f>
        <v>452573</v>
      </c>
      <c r="L185" s="90">
        <f t="shared" si="60"/>
        <v>7.002561054030318</v>
      </c>
      <c r="M185" s="88">
        <f>M186+M189</f>
        <v>25988</v>
      </c>
      <c r="N185" s="69">
        <f>M185/$U185*100</f>
        <v>0.4021065257364887</v>
      </c>
      <c r="O185" s="88"/>
      <c r="P185" s="89"/>
      <c r="Q185" s="88"/>
      <c r="R185" s="89"/>
      <c r="S185" s="89"/>
      <c r="T185" s="89"/>
      <c r="U185" s="88">
        <f>U186+U189</f>
        <v>6462964</v>
      </c>
      <c r="V185" s="91">
        <f t="shared" si="55"/>
        <v>100.00638498992103</v>
      </c>
      <c r="W185" s="34">
        <f t="shared" si="47"/>
        <v>-0.006384989921031092</v>
      </c>
      <c r="X185" t="str">
        <f t="shared" si="56"/>
        <v>F</v>
      </c>
      <c r="Y185" s="33" t="str">
        <f t="shared" si="57"/>
        <v>f</v>
      </c>
    </row>
    <row r="186" spans="1:25" ht="28.5" customHeight="1">
      <c r="A186" s="74" t="s">
        <v>56</v>
      </c>
      <c r="B186" s="43"/>
      <c r="C186" s="47"/>
      <c r="D186" s="43">
        <f>SUM(D187:D188)</f>
        <v>3327849</v>
      </c>
      <c r="E186" s="45">
        <f>D186/$U186*100</f>
        <v>68.3410223894773</v>
      </c>
      <c r="F186" s="43">
        <f>SUM(F187:F188)</f>
        <v>1541626</v>
      </c>
      <c r="G186" s="45">
        <f t="shared" si="59"/>
        <v>31.658977610522694</v>
      </c>
      <c r="H186" s="43"/>
      <c r="I186" s="47"/>
      <c r="J186" s="80"/>
      <c r="K186" s="43"/>
      <c r="L186" s="47"/>
      <c r="M186" s="43"/>
      <c r="N186" s="47"/>
      <c r="O186" s="43"/>
      <c r="P186" s="47"/>
      <c r="Q186" s="43"/>
      <c r="R186" s="47"/>
      <c r="S186" s="47"/>
      <c r="T186" s="47"/>
      <c r="U186" s="43">
        <f>SUM(U187:U188)</f>
        <v>4869475</v>
      </c>
      <c r="V186" s="46">
        <f aca="true" t="shared" si="61" ref="V186:V203">C186+E186+G186+I186+L186+N186+P186+R186+T186</f>
        <v>100</v>
      </c>
      <c r="W186" s="34">
        <f t="shared" si="47"/>
        <v>0</v>
      </c>
      <c r="X186" t="str">
        <f t="shared" si="56"/>
        <v>OK</v>
      </c>
      <c r="Y186" s="33" t="str">
        <f t="shared" si="57"/>
        <v>ok</v>
      </c>
    </row>
    <row r="187" spans="1:25" ht="32.25" customHeight="1">
      <c r="A187" s="77" t="s">
        <v>124</v>
      </c>
      <c r="B187" s="43"/>
      <c r="C187" s="47"/>
      <c r="D187" s="43"/>
      <c r="E187" s="45"/>
      <c r="F187" s="43">
        <v>1541626</v>
      </c>
      <c r="G187" s="46">
        <f t="shared" si="59"/>
        <v>100</v>
      </c>
      <c r="H187" s="43"/>
      <c r="I187" s="47"/>
      <c r="J187" s="80"/>
      <c r="K187" s="43"/>
      <c r="L187" s="47"/>
      <c r="M187" s="43"/>
      <c r="N187" s="47"/>
      <c r="O187" s="43"/>
      <c r="P187" s="47"/>
      <c r="Q187" s="43"/>
      <c r="R187" s="47"/>
      <c r="S187" s="47"/>
      <c r="T187" s="47"/>
      <c r="U187" s="43">
        <v>1541626</v>
      </c>
      <c r="V187" s="46">
        <f t="shared" si="61"/>
        <v>100</v>
      </c>
      <c r="W187" s="34">
        <f t="shared" si="47"/>
        <v>0</v>
      </c>
      <c r="X187" t="str">
        <f t="shared" si="56"/>
        <v>OK</v>
      </c>
      <c r="Y187" s="33" t="str">
        <f t="shared" si="57"/>
        <v>ok</v>
      </c>
    </row>
    <row r="188" spans="1:25" ht="32.25" customHeight="1">
      <c r="A188" s="77" t="s">
        <v>125</v>
      </c>
      <c r="B188" s="43"/>
      <c r="C188" s="47"/>
      <c r="D188" s="43">
        <v>3327849</v>
      </c>
      <c r="E188" s="46">
        <f>D188/$U188*100</f>
        <v>100</v>
      </c>
      <c r="F188" s="43"/>
      <c r="G188" s="45"/>
      <c r="H188" s="43"/>
      <c r="I188" s="47"/>
      <c r="J188" s="80"/>
      <c r="K188" s="43"/>
      <c r="L188" s="47"/>
      <c r="M188" s="43"/>
      <c r="N188" s="47"/>
      <c r="O188" s="43"/>
      <c r="P188" s="47"/>
      <c r="Q188" s="43"/>
      <c r="R188" s="47"/>
      <c r="S188" s="47"/>
      <c r="T188" s="47"/>
      <c r="U188" s="43">
        <v>3327849</v>
      </c>
      <c r="V188" s="46">
        <f t="shared" si="61"/>
        <v>100</v>
      </c>
      <c r="W188" s="34">
        <f t="shared" si="47"/>
        <v>0</v>
      </c>
      <c r="X188" t="str">
        <f t="shared" si="56"/>
        <v>OK</v>
      </c>
      <c r="Y188" s="33" t="str">
        <f t="shared" si="57"/>
        <v>ok</v>
      </c>
    </row>
    <row r="189" spans="1:25" ht="28.5" customHeight="1">
      <c r="A189" s="74" t="s">
        <v>58</v>
      </c>
      <c r="B189" s="43"/>
      <c r="C189" s="44"/>
      <c r="D189" s="43">
        <f>SUM(D190:D191)</f>
        <v>90000</v>
      </c>
      <c r="E189" s="45">
        <f>D189/$U189*100</f>
        <v>5.64798376392934</v>
      </c>
      <c r="F189" s="43">
        <f>SUM(F190:F191)</f>
        <v>418850</v>
      </c>
      <c r="G189" s="45">
        <f>F189/$U189*100</f>
        <v>26.285088883575604</v>
      </c>
      <c r="H189" s="43">
        <f>SUM(H190:H191)</f>
        <v>606078</v>
      </c>
      <c r="I189" s="44">
        <f aca="true" t="shared" si="62" ref="I189:I203">H189/U189*100</f>
        <v>38.03465226305296</v>
      </c>
      <c r="J189" s="82"/>
      <c r="K189" s="43">
        <f>SUM(K190:K191)</f>
        <v>452573</v>
      </c>
      <c r="L189" s="44">
        <f aca="true" t="shared" si="63" ref="L189:L203">K189/U189*100</f>
        <v>28.401388399919924</v>
      </c>
      <c r="M189" s="43">
        <f>SUM(M190:M191)</f>
        <v>25988</v>
      </c>
      <c r="N189" s="45">
        <f aca="true" t="shared" si="64" ref="N189:N203">M189/$U189*100</f>
        <v>1.6308866895221743</v>
      </c>
      <c r="O189" s="43"/>
      <c r="P189" s="44"/>
      <c r="Q189" s="43"/>
      <c r="R189" s="44"/>
      <c r="S189" s="44"/>
      <c r="T189" s="44"/>
      <c r="U189" s="43">
        <f>SUM(U190:U191)</f>
        <v>1593489</v>
      </c>
      <c r="V189" s="46">
        <f t="shared" si="61"/>
        <v>100</v>
      </c>
      <c r="W189" s="34">
        <f t="shared" si="47"/>
        <v>0</v>
      </c>
      <c r="X189" t="str">
        <f t="shared" si="56"/>
        <v>OK</v>
      </c>
      <c r="Y189" s="33" t="str">
        <f t="shared" si="57"/>
        <v>ok</v>
      </c>
    </row>
    <row r="190" spans="1:25" ht="27" customHeight="1">
      <c r="A190" s="75" t="s">
        <v>41</v>
      </c>
      <c r="B190" s="43"/>
      <c r="C190" s="47"/>
      <c r="D190" s="43">
        <v>20000</v>
      </c>
      <c r="E190" s="45">
        <f>D190/$U190*100</f>
        <v>2.440560157367319</v>
      </c>
      <c r="F190" s="43">
        <v>418850</v>
      </c>
      <c r="G190" s="45">
        <f>F190/$U190*100</f>
        <v>51.11143109566507</v>
      </c>
      <c r="H190" s="43">
        <v>308610</v>
      </c>
      <c r="I190" s="44">
        <f t="shared" si="62"/>
        <v>37.659063508256416</v>
      </c>
      <c r="J190" s="82"/>
      <c r="K190" s="43">
        <v>67050</v>
      </c>
      <c r="L190" s="44">
        <f t="shared" si="63"/>
        <v>8.181977927573937</v>
      </c>
      <c r="M190" s="43">
        <v>4974</v>
      </c>
      <c r="N190" s="45">
        <f t="shared" si="64"/>
        <v>0.6069673111372522</v>
      </c>
      <c r="O190" s="43"/>
      <c r="P190" s="47"/>
      <c r="Q190" s="43"/>
      <c r="R190" s="47"/>
      <c r="S190" s="47"/>
      <c r="T190" s="47"/>
      <c r="U190" s="43">
        <v>819484</v>
      </c>
      <c r="V190" s="46">
        <f t="shared" si="61"/>
        <v>100</v>
      </c>
      <c r="W190" s="34">
        <f t="shared" si="47"/>
        <v>0</v>
      </c>
      <c r="X190" t="str">
        <f t="shared" si="56"/>
        <v>OK</v>
      </c>
      <c r="Y190" s="33" t="str">
        <f t="shared" si="57"/>
        <v>ok</v>
      </c>
    </row>
    <row r="191" spans="1:25" ht="27" customHeight="1">
      <c r="A191" s="75" t="s">
        <v>40</v>
      </c>
      <c r="B191" s="43"/>
      <c r="C191" s="47"/>
      <c r="D191" s="43">
        <v>70000</v>
      </c>
      <c r="E191" s="45">
        <v>9.05</v>
      </c>
      <c r="F191" s="43"/>
      <c r="G191" s="47"/>
      <c r="H191" s="43">
        <v>297468</v>
      </c>
      <c r="I191" s="44">
        <f t="shared" si="62"/>
        <v>38.432309868799294</v>
      </c>
      <c r="J191" s="82"/>
      <c r="K191" s="43">
        <v>385523</v>
      </c>
      <c r="L191" s="44">
        <f t="shared" si="63"/>
        <v>49.80885136400928</v>
      </c>
      <c r="M191" s="43">
        <v>21014</v>
      </c>
      <c r="N191" s="45">
        <f t="shared" si="64"/>
        <v>2.7149695415404294</v>
      </c>
      <c r="O191" s="43"/>
      <c r="P191" s="47"/>
      <c r="Q191" s="43"/>
      <c r="R191" s="47"/>
      <c r="S191" s="47"/>
      <c r="T191" s="47"/>
      <c r="U191" s="43">
        <v>774005</v>
      </c>
      <c r="V191" s="46">
        <f t="shared" si="61"/>
        <v>100.006130774349</v>
      </c>
      <c r="W191" s="34">
        <f t="shared" si="47"/>
        <v>-0.006130774349003332</v>
      </c>
      <c r="X191" t="str">
        <f t="shared" si="56"/>
        <v>F</v>
      </c>
      <c r="Y191" s="33" t="str">
        <f t="shared" si="57"/>
        <v>f</v>
      </c>
    </row>
    <row r="192" spans="1:25" ht="30" customHeight="1">
      <c r="A192" s="93" t="s">
        <v>140</v>
      </c>
      <c r="B192" s="38"/>
      <c r="C192" s="39"/>
      <c r="D192" s="38"/>
      <c r="E192" s="39"/>
      <c r="F192" s="38"/>
      <c r="G192" s="39"/>
      <c r="H192" s="38">
        <f>H193</f>
        <v>11716</v>
      </c>
      <c r="I192" s="40">
        <f t="shared" si="62"/>
        <v>58.91582017499749</v>
      </c>
      <c r="J192" s="90"/>
      <c r="K192" s="38">
        <f>K193</f>
        <v>1683</v>
      </c>
      <c r="L192" s="40">
        <f t="shared" si="63"/>
        <v>8.463240470682893</v>
      </c>
      <c r="M192" s="38">
        <f>M193</f>
        <v>6487</v>
      </c>
      <c r="N192" s="41">
        <f t="shared" si="64"/>
        <v>32.620939354319624</v>
      </c>
      <c r="O192" s="38"/>
      <c r="P192" s="39"/>
      <c r="Q192" s="38"/>
      <c r="R192" s="39"/>
      <c r="S192" s="39"/>
      <c r="T192" s="39"/>
      <c r="U192" s="38">
        <f>U193</f>
        <v>19886</v>
      </c>
      <c r="V192" s="42">
        <f t="shared" si="61"/>
        <v>100</v>
      </c>
      <c r="W192" s="34">
        <f t="shared" si="47"/>
        <v>0</v>
      </c>
      <c r="X192" t="str">
        <f t="shared" si="56"/>
        <v>OK</v>
      </c>
      <c r="Y192" s="33" t="str">
        <f t="shared" si="57"/>
        <v>ok</v>
      </c>
    </row>
    <row r="193" spans="1:25" ht="30" customHeight="1">
      <c r="A193" s="73" t="s">
        <v>54</v>
      </c>
      <c r="B193" s="38"/>
      <c r="C193" s="39"/>
      <c r="D193" s="38"/>
      <c r="E193" s="39"/>
      <c r="F193" s="38"/>
      <c r="G193" s="39"/>
      <c r="H193" s="38">
        <f>H194</f>
        <v>11716</v>
      </c>
      <c r="I193" s="40">
        <f t="shared" si="62"/>
        <v>58.91582017499749</v>
      </c>
      <c r="J193" s="90"/>
      <c r="K193" s="38">
        <f>K194</f>
        <v>1683</v>
      </c>
      <c r="L193" s="40">
        <f t="shared" si="63"/>
        <v>8.463240470682893</v>
      </c>
      <c r="M193" s="38">
        <f>M194</f>
        <v>6487</v>
      </c>
      <c r="N193" s="41">
        <f t="shared" si="64"/>
        <v>32.620939354319624</v>
      </c>
      <c r="O193" s="38"/>
      <c r="P193" s="39"/>
      <c r="Q193" s="38"/>
      <c r="R193" s="39"/>
      <c r="S193" s="39"/>
      <c r="T193" s="39"/>
      <c r="U193" s="38">
        <f>U194</f>
        <v>19886</v>
      </c>
      <c r="V193" s="42">
        <f t="shared" si="61"/>
        <v>100</v>
      </c>
      <c r="W193" s="34">
        <f t="shared" si="47"/>
        <v>0</v>
      </c>
      <c r="X193" t="str">
        <f t="shared" si="56"/>
        <v>OK</v>
      </c>
      <c r="Y193" s="33" t="str">
        <f t="shared" si="57"/>
        <v>ok</v>
      </c>
    </row>
    <row r="194" spans="1:25" ht="28.5" customHeight="1">
      <c r="A194" s="87" t="s">
        <v>57</v>
      </c>
      <c r="B194" s="51"/>
      <c r="C194" s="52"/>
      <c r="D194" s="51"/>
      <c r="E194" s="52"/>
      <c r="F194" s="51"/>
      <c r="G194" s="52"/>
      <c r="H194" s="51">
        <v>11716</v>
      </c>
      <c r="I194" s="55">
        <f t="shared" si="62"/>
        <v>58.91582017499749</v>
      </c>
      <c r="J194" s="55"/>
      <c r="K194" s="51">
        <v>1683</v>
      </c>
      <c r="L194" s="55">
        <f t="shared" si="63"/>
        <v>8.463240470682893</v>
      </c>
      <c r="M194" s="51">
        <v>6487</v>
      </c>
      <c r="N194" s="53">
        <f t="shared" si="64"/>
        <v>32.620939354319624</v>
      </c>
      <c r="O194" s="51"/>
      <c r="P194" s="52"/>
      <c r="Q194" s="51"/>
      <c r="R194" s="52"/>
      <c r="S194" s="52"/>
      <c r="T194" s="52"/>
      <c r="U194" s="51">
        <v>19886</v>
      </c>
      <c r="V194" s="57">
        <f t="shared" si="61"/>
        <v>100</v>
      </c>
      <c r="W194" s="34">
        <f t="shared" si="47"/>
        <v>0</v>
      </c>
      <c r="X194" t="str">
        <f t="shared" si="56"/>
        <v>OK</v>
      </c>
      <c r="Y194" s="33" t="str">
        <f t="shared" si="57"/>
        <v>ok</v>
      </c>
    </row>
    <row r="195" spans="1:52" s="2" customFormat="1" ht="19.5">
      <c r="A195" s="1" t="s">
        <v>15</v>
      </c>
      <c r="J195" s="97"/>
      <c r="V195" s="3" t="s">
        <v>16</v>
      </c>
      <c r="W195" s="34" t="e">
        <f t="shared" si="47"/>
        <v>#VALUE!</v>
      </c>
      <c r="X195"/>
      <c r="Y195" s="33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/>
    </row>
    <row r="196" spans="1:52" s="22" customFormat="1" ht="27">
      <c r="A196" s="110" t="s">
        <v>17</v>
      </c>
      <c r="B196" s="103"/>
      <c r="C196" s="103"/>
      <c r="D196" s="103"/>
      <c r="E196" s="103"/>
      <c r="F196" s="103"/>
      <c r="G196" s="103"/>
      <c r="H196" s="103"/>
      <c r="I196" s="103"/>
      <c r="J196" s="98"/>
      <c r="K196" s="102" t="s">
        <v>23</v>
      </c>
      <c r="L196" s="103"/>
      <c r="M196" s="103"/>
      <c r="N196" s="103"/>
      <c r="O196" s="103"/>
      <c r="P196" s="103"/>
      <c r="Q196" s="103"/>
      <c r="R196" s="103"/>
      <c r="S196" s="103"/>
      <c r="T196" s="104"/>
      <c r="U196" s="104"/>
      <c r="V196" s="104"/>
      <c r="W196" s="34">
        <f t="shared" si="47"/>
        <v>100</v>
      </c>
      <c r="X196"/>
      <c r="Y196" s="33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6"/>
    </row>
    <row r="197" spans="1:51" ht="16.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9" t="s">
        <v>1</v>
      </c>
      <c r="W197" s="34" t="e">
        <f t="shared" si="47"/>
        <v>#VALUE!</v>
      </c>
      <c r="Y197" s="33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</row>
    <row r="198" spans="1:54" s="14" customFormat="1" ht="16.5" customHeight="1">
      <c r="A198" s="13"/>
      <c r="B198" s="108" t="s">
        <v>38</v>
      </c>
      <c r="C198" s="112"/>
      <c r="D198" s="112"/>
      <c r="E198" s="112"/>
      <c r="F198" s="112"/>
      <c r="G198" s="112"/>
      <c r="H198" s="112"/>
      <c r="I198" s="112"/>
      <c r="J198" s="72"/>
      <c r="K198" s="113" t="s">
        <v>39</v>
      </c>
      <c r="L198" s="114"/>
      <c r="M198" s="105"/>
      <c r="N198" s="105"/>
      <c r="O198" s="105"/>
      <c r="P198" s="105"/>
      <c r="Q198" s="105"/>
      <c r="R198" s="105"/>
      <c r="S198" s="105"/>
      <c r="T198" s="105"/>
      <c r="U198" s="105"/>
      <c r="V198" s="108"/>
      <c r="W198" s="34">
        <f t="shared" si="47"/>
        <v>100</v>
      </c>
      <c r="X198"/>
      <c r="Y198" s="33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/>
      <c r="BA198" s="16"/>
      <c r="BB198" s="2"/>
    </row>
    <row r="199" spans="1:54" s="14" customFormat="1" ht="16.5" customHeight="1">
      <c r="A199" s="17" t="s">
        <v>2</v>
      </c>
      <c r="B199" s="108" t="s">
        <v>30</v>
      </c>
      <c r="C199" s="109"/>
      <c r="D199" s="108" t="s">
        <v>31</v>
      </c>
      <c r="E199" s="109"/>
      <c r="F199" s="108" t="s">
        <v>32</v>
      </c>
      <c r="G199" s="109"/>
      <c r="H199" s="108" t="s">
        <v>19</v>
      </c>
      <c r="I199" s="109"/>
      <c r="J199" s="95"/>
      <c r="K199" s="108" t="s">
        <v>33</v>
      </c>
      <c r="L199" s="109"/>
      <c r="M199" s="109" t="s">
        <v>34</v>
      </c>
      <c r="N199" s="105"/>
      <c r="O199" s="105" t="s">
        <v>35</v>
      </c>
      <c r="P199" s="105"/>
      <c r="Q199" s="105" t="s">
        <v>36</v>
      </c>
      <c r="R199" s="105"/>
      <c r="S199" s="105" t="s">
        <v>37</v>
      </c>
      <c r="T199" s="105"/>
      <c r="U199" s="106" t="s">
        <v>20</v>
      </c>
      <c r="V199" s="107"/>
      <c r="W199" s="34">
        <f t="shared" si="47"/>
        <v>100</v>
      </c>
      <c r="X199"/>
      <c r="Y199" s="33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/>
      <c r="BA199" s="19"/>
      <c r="BB199" s="16"/>
    </row>
    <row r="200" spans="1:54" s="14" customFormat="1" ht="16.5" customHeight="1">
      <c r="A200" s="20"/>
      <c r="B200" s="71" t="s">
        <v>29</v>
      </c>
      <c r="C200" s="35" t="s">
        <v>22</v>
      </c>
      <c r="D200" s="71" t="str">
        <f>$B$6</f>
        <v>金額</v>
      </c>
      <c r="E200" s="36" t="str">
        <f>C200</f>
        <v>%</v>
      </c>
      <c r="F200" s="71" t="s">
        <v>29</v>
      </c>
      <c r="G200" s="35" t="str">
        <f>C200</f>
        <v>%</v>
      </c>
      <c r="H200" s="71" t="s">
        <v>29</v>
      </c>
      <c r="I200" s="35" t="str">
        <f>C200</f>
        <v>%</v>
      </c>
      <c r="J200" s="96"/>
      <c r="K200" s="71" t="s">
        <v>29</v>
      </c>
      <c r="L200" s="35" t="str">
        <f>E200</f>
        <v>%</v>
      </c>
      <c r="M200" s="71" t="s">
        <v>29</v>
      </c>
      <c r="N200" s="35" t="str">
        <f>G200</f>
        <v>%</v>
      </c>
      <c r="O200" s="71" t="s">
        <v>29</v>
      </c>
      <c r="P200" s="36" t="str">
        <f>L200</f>
        <v>%</v>
      </c>
      <c r="Q200" s="71" t="s">
        <v>29</v>
      </c>
      <c r="R200" s="36" t="str">
        <f>L200</f>
        <v>%</v>
      </c>
      <c r="S200" s="71" t="s">
        <v>29</v>
      </c>
      <c r="T200" s="35" t="str">
        <f>N200</f>
        <v>%</v>
      </c>
      <c r="U200" s="35" t="s">
        <v>21</v>
      </c>
      <c r="V200" s="37" t="str">
        <f>P200</f>
        <v>%</v>
      </c>
      <c r="W200" s="34" t="e">
        <f>100-V200</f>
        <v>#VALUE!</v>
      </c>
      <c r="X200"/>
      <c r="Y200" s="33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/>
      <c r="BA200" s="21"/>
      <c r="BB200" s="19"/>
    </row>
    <row r="201" spans="1:25" ht="30" customHeight="1">
      <c r="A201" s="93" t="s">
        <v>141</v>
      </c>
      <c r="B201" s="38"/>
      <c r="C201" s="39"/>
      <c r="D201" s="38"/>
      <c r="E201" s="39"/>
      <c r="F201" s="38"/>
      <c r="G201" s="39"/>
      <c r="H201" s="38">
        <f>H202</f>
        <v>5476</v>
      </c>
      <c r="I201" s="40">
        <f t="shared" si="62"/>
        <v>81.07787977494819</v>
      </c>
      <c r="J201" s="90"/>
      <c r="K201" s="38">
        <f>K202</f>
        <v>340</v>
      </c>
      <c r="L201" s="40">
        <f t="shared" si="63"/>
        <v>5.034053893988748</v>
      </c>
      <c r="M201" s="38">
        <f>M202</f>
        <v>938</v>
      </c>
      <c r="N201" s="41">
        <f t="shared" si="64"/>
        <v>13.888066331063072</v>
      </c>
      <c r="O201" s="38"/>
      <c r="P201" s="39"/>
      <c r="Q201" s="38"/>
      <c r="R201" s="39"/>
      <c r="S201" s="39"/>
      <c r="T201" s="39"/>
      <c r="U201" s="38">
        <f>U202</f>
        <v>6754</v>
      </c>
      <c r="V201" s="42">
        <f t="shared" si="61"/>
        <v>100</v>
      </c>
      <c r="W201" s="34">
        <f>100-V201</f>
        <v>0</v>
      </c>
      <c r="X201" t="str">
        <f>IF(W201=0,"OK","F")</f>
        <v>OK</v>
      </c>
      <c r="Y201" s="33" t="str">
        <f>IF(100-V201=0,"ok","f")</f>
        <v>ok</v>
      </c>
    </row>
    <row r="202" spans="1:25" ht="30" customHeight="1">
      <c r="A202" s="73" t="s">
        <v>55</v>
      </c>
      <c r="B202" s="38"/>
      <c r="C202" s="39"/>
      <c r="D202" s="38"/>
      <c r="E202" s="39"/>
      <c r="F202" s="38"/>
      <c r="G202" s="39"/>
      <c r="H202" s="38">
        <f>H203</f>
        <v>5476</v>
      </c>
      <c r="I202" s="40">
        <f t="shared" si="62"/>
        <v>81.07787977494819</v>
      </c>
      <c r="J202" s="90"/>
      <c r="K202" s="38">
        <f>K203</f>
        <v>340</v>
      </c>
      <c r="L202" s="40">
        <f t="shared" si="63"/>
        <v>5.034053893988748</v>
      </c>
      <c r="M202" s="38">
        <f>M203</f>
        <v>938</v>
      </c>
      <c r="N202" s="41">
        <f t="shared" si="64"/>
        <v>13.888066331063072</v>
      </c>
      <c r="O202" s="38"/>
      <c r="P202" s="39"/>
      <c r="Q202" s="38"/>
      <c r="R202" s="39"/>
      <c r="S202" s="39"/>
      <c r="T202" s="39"/>
      <c r="U202" s="38">
        <f>U203</f>
        <v>6754</v>
      </c>
      <c r="V202" s="42">
        <f t="shared" si="61"/>
        <v>100</v>
      </c>
      <c r="W202" s="34">
        <f>100-V202</f>
        <v>0</v>
      </c>
      <c r="X202" t="str">
        <f>IF(W202=0,"OK","F")</f>
        <v>OK</v>
      </c>
      <c r="Y202" s="33" t="str">
        <f>IF(100-V202=0,"ok","f")</f>
        <v>ok</v>
      </c>
    </row>
    <row r="203" spans="1:25" ht="28.5" customHeight="1">
      <c r="A203" s="74" t="s">
        <v>57</v>
      </c>
      <c r="B203" s="43"/>
      <c r="C203" s="47"/>
      <c r="D203" s="43"/>
      <c r="E203" s="47"/>
      <c r="F203" s="43"/>
      <c r="G203" s="47"/>
      <c r="H203" s="43">
        <v>5476</v>
      </c>
      <c r="I203" s="44">
        <f t="shared" si="62"/>
        <v>81.07787977494819</v>
      </c>
      <c r="J203" s="82"/>
      <c r="K203" s="43">
        <v>340</v>
      </c>
      <c r="L203" s="44">
        <f t="shared" si="63"/>
        <v>5.034053893988748</v>
      </c>
      <c r="M203" s="43">
        <v>938</v>
      </c>
      <c r="N203" s="45">
        <f t="shared" si="64"/>
        <v>13.888066331063072</v>
      </c>
      <c r="O203" s="43"/>
      <c r="P203" s="47"/>
      <c r="Q203" s="43"/>
      <c r="R203" s="47"/>
      <c r="S203" s="47"/>
      <c r="T203" s="47"/>
      <c r="U203" s="43">
        <v>6754</v>
      </c>
      <c r="V203" s="46">
        <f t="shared" si="61"/>
        <v>100</v>
      </c>
      <c r="W203" s="34">
        <f>100-V203</f>
        <v>0</v>
      </c>
      <c r="X203" t="str">
        <f>IF(W203=0,"OK","F")</f>
        <v>OK</v>
      </c>
      <c r="Y203" s="33" t="str">
        <f>IF(100-V203=0,"ok","f")</f>
        <v>ok</v>
      </c>
    </row>
    <row r="204" spans="2:25" ht="30" customHeight="1">
      <c r="B204" s="67"/>
      <c r="C204" s="67"/>
      <c r="D204" s="67"/>
      <c r="E204" s="67"/>
      <c r="F204" s="67"/>
      <c r="G204" s="67"/>
      <c r="H204" s="67"/>
      <c r="I204" s="67"/>
      <c r="J204" s="101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8"/>
      <c r="Y204" s="33"/>
    </row>
    <row r="205" spans="2:25" ht="18" customHeight="1">
      <c r="B205" s="67"/>
      <c r="C205" s="67"/>
      <c r="D205" s="67"/>
      <c r="E205" s="67"/>
      <c r="F205" s="67"/>
      <c r="G205" s="67"/>
      <c r="H205" s="67"/>
      <c r="I205" s="67"/>
      <c r="J205" s="101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Y205" s="33"/>
    </row>
    <row r="206" spans="2:25" ht="18" customHeight="1">
      <c r="B206" s="67"/>
      <c r="C206" s="67"/>
      <c r="D206" s="67"/>
      <c r="E206" s="67"/>
      <c r="F206" s="67"/>
      <c r="G206" s="67"/>
      <c r="H206" s="67"/>
      <c r="I206" s="67"/>
      <c r="J206" s="101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Y206" s="33"/>
    </row>
    <row r="207" spans="2:25" ht="18" customHeight="1">
      <c r="B207" s="67"/>
      <c r="C207" s="67"/>
      <c r="D207" s="67"/>
      <c r="E207" s="67"/>
      <c r="F207" s="67"/>
      <c r="G207" s="67"/>
      <c r="H207" s="67"/>
      <c r="I207" s="67"/>
      <c r="J207" s="101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Y207" s="33"/>
    </row>
    <row r="208" spans="2:25" ht="18" customHeight="1">
      <c r="B208" s="67"/>
      <c r="C208" s="67"/>
      <c r="D208" s="67"/>
      <c r="E208" s="67"/>
      <c r="F208" s="67"/>
      <c r="G208" s="67"/>
      <c r="H208" s="67"/>
      <c r="I208" s="67"/>
      <c r="J208" s="101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Y208" s="33"/>
    </row>
    <row r="209" spans="2:25" ht="18" customHeight="1">
      <c r="B209" s="67"/>
      <c r="C209" s="67"/>
      <c r="D209" s="67"/>
      <c r="E209" s="67"/>
      <c r="F209" s="67"/>
      <c r="G209" s="67"/>
      <c r="H209" s="67"/>
      <c r="I209" s="67"/>
      <c r="J209" s="101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Y209" s="33"/>
    </row>
    <row r="210" spans="2:25" ht="18" customHeight="1">
      <c r="B210" s="67"/>
      <c r="C210" s="67"/>
      <c r="D210" s="67"/>
      <c r="E210" s="67"/>
      <c r="F210" s="67"/>
      <c r="G210" s="67"/>
      <c r="H210" s="67"/>
      <c r="I210" s="67"/>
      <c r="J210" s="101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Y210" s="33"/>
    </row>
    <row r="211" spans="2:25" ht="18" customHeight="1">
      <c r="B211" s="67"/>
      <c r="C211" s="67"/>
      <c r="D211" s="67"/>
      <c r="E211" s="67"/>
      <c r="F211" s="67"/>
      <c r="G211" s="67"/>
      <c r="H211" s="67"/>
      <c r="I211" s="67"/>
      <c r="J211" s="101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Y211" s="33"/>
    </row>
    <row r="212" spans="2:25" ht="18" customHeight="1">
      <c r="B212" s="67"/>
      <c r="C212" s="67"/>
      <c r="D212" s="67"/>
      <c r="E212" s="67"/>
      <c r="F212" s="67"/>
      <c r="G212" s="67"/>
      <c r="H212" s="67"/>
      <c r="I212" s="67"/>
      <c r="J212" s="101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Y212" s="33"/>
    </row>
    <row r="213" spans="2:25" ht="18" customHeight="1">
      <c r="B213" s="67"/>
      <c r="C213" s="67"/>
      <c r="D213" s="67"/>
      <c r="E213" s="67"/>
      <c r="F213" s="67"/>
      <c r="G213" s="67"/>
      <c r="H213" s="67"/>
      <c r="I213" s="67"/>
      <c r="J213" s="101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Y213" s="33"/>
    </row>
    <row r="214" spans="2:25" ht="18" customHeight="1">
      <c r="B214" s="67"/>
      <c r="C214" s="67"/>
      <c r="D214" s="67"/>
      <c r="E214" s="67"/>
      <c r="F214" s="67"/>
      <c r="G214" s="67"/>
      <c r="H214" s="67"/>
      <c r="I214" s="67"/>
      <c r="J214" s="101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Y214" s="33"/>
    </row>
    <row r="215" spans="2:25" ht="18" customHeight="1">
      <c r="B215" s="67"/>
      <c r="C215" s="67"/>
      <c r="D215" s="67"/>
      <c r="E215" s="67"/>
      <c r="F215" s="67"/>
      <c r="G215" s="67"/>
      <c r="H215" s="67"/>
      <c r="I215" s="67"/>
      <c r="J215" s="101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Y215" s="33"/>
    </row>
    <row r="216" spans="2:25" ht="18" customHeight="1">
      <c r="B216" s="67"/>
      <c r="C216" s="67"/>
      <c r="D216" s="67"/>
      <c r="E216" s="67"/>
      <c r="F216" s="67"/>
      <c r="G216" s="67"/>
      <c r="H216" s="67"/>
      <c r="I216" s="67"/>
      <c r="J216" s="101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Y216" s="33"/>
    </row>
    <row r="217" spans="2:25" ht="18" customHeight="1">
      <c r="B217" s="67"/>
      <c r="C217" s="67"/>
      <c r="D217" s="67"/>
      <c r="E217" s="67"/>
      <c r="F217" s="67"/>
      <c r="G217" s="67"/>
      <c r="H217" s="67"/>
      <c r="I217" s="67"/>
      <c r="J217" s="101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Y217" s="33"/>
    </row>
    <row r="218" spans="2:25" ht="18" customHeight="1">
      <c r="B218" s="67"/>
      <c r="C218" s="67"/>
      <c r="D218" s="67"/>
      <c r="E218" s="67"/>
      <c r="F218" s="67"/>
      <c r="G218" s="67"/>
      <c r="H218" s="67"/>
      <c r="I218" s="67"/>
      <c r="J218" s="101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Y218" s="33"/>
    </row>
    <row r="219" spans="2:25" ht="18" customHeight="1">
      <c r="B219" s="67"/>
      <c r="C219" s="67"/>
      <c r="D219" s="67"/>
      <c r="E219" s="67"/>
      <c r="F219" s="67"/>
      <c r="G219" s="67"/>
      <c r="H219" s="67"/>
      <c r="I219" s="67"/>
      <c r="J219" s="101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Y219" s="33"/>
    </row>
    <row r="220" spans="2:25" ht="18" customHeight="1">
      <c r="B220" s="67"/>
      <c r="C220" s="67"/>
      <c r="D220" s="67"/>
      <c r="E220" s="67"/>
      <c r="F220" s="67"/>
      <c r="G220" s="67"/>
      <c r="H220" s="67"/>
      <c r="I220" s="67"/>
      <c r="J220" s="101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Y220" s="33"/>
    </row>
    <row r="221" spans="2:25" ht="18" customHeight="1">
      <c r="B221" s="67"/>
      <c r="C221" s="67"/>
      <c r="D221" s="67"/>
      <c r="E221" s="67"/>
      <c r="F221" s="67"/>
      <c r="G221" s="67"/>
      <c r="H221" s="67"/>
      <c r="I221" s="67"/>
      <c r="J221" s="101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Y221" s="33"/>
    </row>
    <row r="222" spans="2:25" ht="18" customHeight="1">
      <c r="B222" s="67"/>
      <c r="C222" s="67"/>
      <c r="D222" s="67"/>
      <c r="E222" s="67"/>
      <c r="F222" s="67"/>
      <c r="G222" s="67"/>
      <c r="H222" s="67"/>
      <c r="I222" s="67"/>
      <c r="J222" s="101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Y222" s="33"/>
    </row>
    <row r="223" spans="2:25" ht="18" customHeight="1">
      <c r="B223" s="67"/>
      <c r="C223" s="67"/>
      <c r="D223" s="67"/>
      <c r="E223" s="67"/>
      <c r="F223" s="67"/>
      <c r="G223" s="67"/>
      <c r="H223" s="67"/>
      <c r="I223" s="67"/>
      <c r="J223" s="101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Y223" s="33"/>
    </row>
    <row r="224" spans="2:25" ht="18" customHeight="1">
      <c r="B224" s="67"/>
      <c r="C224" s="67"/>
      <c r="D224" s="67"/>
      <c r="E224" s="67"/>
      <c r="F224" s="67"/>
      <c r="G224" s="67"/>
      <c r="H224" s="67"/>
      <c r="I224" s="67"/>
      <c r="J224" s="101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Y224" s="33"/>
    </row>
    <row r="225" spans="2:25" ht="18" customHeight="1">
      <c r="B225" s="67"/>
      <c r="C225" s="67"/>
      <c r="D225" s="67"/>
      <c r="E225" s="67"/>
      <c r="F225" s="67"/>
      <c r="G225" s="67"/>
      <c r="H225" s="67"/>
      <c r="I225" s="67"/>
      <c r="J225" s="101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Y225" s="33"/>
    </row>
    <row r="226" spans="2:25" ht="18" customHeight="1">
      <c r="B226" s="67"/>
      <c r="C226" s="67"/>
      <c r="D226" s="67"/>
      <c r="E226" s="67"/>
      <c r="F226" s="67"/>
      <c r="G226" s="67"/>
      <c r="H226" s="67"/>
      <c r="I226" s="67"/>
      <c r="J226" s="101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Y226" s="33"/>
    </row>
    <row r="227" spans="2:25" ht="18" customHeight="1">
      <c r="B227" s="67"/>
      <c r="C227" s="67"/>
      <c r="D227" s="67"/>
      <c r="E227" s="67"/>
      <c r="F227" s="67"/>
      <c r="G227" s="67"/>
      <c r="H227" s="67"/>
      <c r="I227" s="67"/>
      <c r="J227" s="101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Y227" s="33"/>
    </row>
    <row r="228" spans="2:25" ht="18" customHeight="1">
      <c r="B228" s="67"/>
      <c r="C228" s="67"/>
      <c r="D228" s="67"/>
      <c r="E228" s="67"/>
      <c r="F228" s="67"/>
      <c r="G228" s="67"/>
      <c r="H228" s="67"/>
      <c r="I228" s="67"/>
      <c r="J228" s="101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Y228" s="33"/>
    </row>
    <row r="229" spans="2:25" ht="18" customHeight="1">
      <c r="B229" s="67"/>
      <c r="C229" s="67"/>
      <c r="D229" s="67"/>
      <c r="E229" s="67"/>
      <c r="F229" s="67"/>
      <c r="G229" s="67"/>
      <c r="H229" s="67"/>
      <c r="I229" s="67"/>
      <c r="J229" s="101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Y229" s="33"/>
    </row>
    <row r="230" spans="2:25" ht="18" customHeight="1">
      <c r="B230" s="67"/>
      <c r="C230" s="67"/>
      <c r="D230" s="67"/>
      <c r="E230" s="67"/>
      <c r="F230" s="67"/>
      <c r="G230" s="67"/>
      <c r="H230" s="67"/>
      <c r="I230" s="67"/>
      <c r="J230" s="101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Y230" s="33"/>
    </row>
    <row r="231" spans="2:25" ht="18" customHeight="1">
      <c r="B231" s="67"/>
      <c r="C231" s="67"/>
      <c r="D231" s="67"/>
      <c r="E231" s="67"/>
      <c r="F231" s="67"/>
      <c r="G231" s="67"/>
      <c r="H231" s="67"/>
      <c r="I231" s="67"/>
      <c r="J231" s="101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Y231" s="33"/>
    </row>
    <row r="232" spans="2:25" ht="18" customHeight="1">
      <c r="B232" s="67"/>
      <c r="C232" s="67"/>
      <c r="D232" s="67"/>
      <c r="E232" s="67"/>
      <c r="F232" s="67"/>
      <c r="G232" s="67"/>
      <c r="H232" s="67"/>
      <c r="I232" s="67"/>
      <c r="J232" s="101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Y232" s="33"/>
    </row>
    <row r="233" spans="1:25" ht="18" customHeight="1">
      <c r="A233" s="29" t="s">
        <v>0</v>
      </c>
      <c r="B233" s="62">
        <f>B7+B12+B101+B122+B192+B201</f>
        <v>3803109</v>
      </c>
      <c r="C233" s="64">
        <f>B233/$U233*100</f>
        <v>1.6591950350419538</v>
      </c>
      <c r="D233" s="62">
        <f>D7+D12+D101+D122+D192+D201</f>
        <v>14726824</v>
      </c>
      <c r="E233" s="64">
        <f>D233/$U233*100</f>
        <v>6.424920574912969</v>
      </c>
      <c r="F233" s="62">
        <f>F7+F12+F101+F122+F192+F201</f>
        <v>14348072</v>
      </c>
      <c r="G233" s="64">
        <f>F233/$U233*100</f>
        <v>6.259681177905886</v>
      </c>
      <c r="H233" s="62">
        <f>H7+H12+H101+H122+H192+H201</f>
        <v>176584670</v>
      </c>
      <c r="I233" s="64">
        <f>H233/$U233*100</f>
        <v>77.03918234489778</v>
      </c>
      <c r="J233" s="69"/>
      <c r="K233" s="62">
        <f>K7+K12+K101+K122+K192+K201</f>
        <v>8474181</v>
      </c>
      <c r="L233" s="64">
        <f>K233/$U233*100</f>
        <v>3.697059180067377</v>
      </c>
      <c r="M233" s="62">
        <f>M7+M12+M101+M122+M192+M201</f>
        <v>1551270</v>
      </c>
      <c r="N233" s="64">
        <f>M233/$U233*100</f>
        <v>0.6767777315900049</v>
      </c>
      <c r="O233" s="62">
        <f>O7+O12+O101+O122+O192+O201</f>
        <v>9602161</v>
      </c>
      <c r="P233" s="64">
        <f>O233/$U233*100</f>
        <v>4.189166772993748</v>
      </c>
      <c r="Q233" s="62">
        <f>Q7+Q12+Q101+Q122+Q192+Q201</f>
        <v>123815</v>
      </c>
      <c r="R233" s="64">
        <f>Q233/$U233*100</f>
        <v>0.05401718259027536</v>
      </c>
      <c r="S233" s="64"/>
      <c r="T233" s="64"/>
      <c r="U233" s="62">
        <f>U7+U12+U101+U122+U192+U201</f>
        <v>229214102</v>
      </c>
      <c r="V233" s="66">
        <f>U233/$U233*100</f>
        <v>100</v>
      </c>
      <c r="W233" s="34">
        <f>V233-100</f>
        <v>0</v>
      </c>
      <c r="X233" t="str">
        <f>IF(W233=0,"OK","F")</f>
        <v>OK</v>
      </c>
      <c r="Y233" s="33" t="str">
        <f>IF(100-V233=0,"ok","f")</f>
        <v>ok</v>
      </c>
    </row>
    <row r="234" spans="1:11" ht="18" customHeight="1">
      <c r="A234" s="28" t="s">
        <v>142</v>
      </c>
      <c r="K234" s="28" t="s">
        <v>143</v>
      </c>
    </row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</sheetData>
  <mergeCells count="112">
    <mergeCell ref="M199:N199"/>
    <mergeCell ref="O199:P199"/>
    <mergeCell ref="Q199:R199"/>
    <mergeCell ref="A196:I196"/>
    <mergeCell ref="B198:I198"/>
    <mergeCell ref="K198:V198"/>
    <mergeCell ref="B199:C199"/>
    <mergeCell ref="D199:E199"/>
    <mergeCell ref="F199:G199"/>
    <mergeCell ref="H199:I199"/>
    <mergeCell ref="S199:T199"/>
    <mergeCell ref="U199:V199"/>
    <mergeCell ref="K199:L199"/>
    <mergeCell ref="K87:V87"/>
    <mergeCell ref="K115:V115"/>
    <mergeCell ref="K143:V143"/>
    <mergeCell ref="K170:V170"/>
    <mergeCell ref="S116:T116"/>
    <mergeCell ref="U116:V116"/>
    <mergeCell ref="K88:L88"/>
    <mergeCell ref="M88:N88"/>
    <mergeCell ref="O88:P88"/>
    <mergeCell ref="U88:V88"/>
    <mergeCell ref="B87:I87"/>
    <mergeCell ref="Q88:R88"/>
    <mergeCell ref="S88:T88"/>
    <mergeCell ref="B115:I115"/>
    <mergeCell ref="B143:I143"/>
    <mergeCell ref="B170:I170"/>
    <mergeCell ref="B88:C88"/>
    <mergeCell ref="D88:E88"/>
    <mergeCell ref="F88:G88"/>
    <mergeCell ref="H88:I88"/>
    <mergeCell ref="A113:I113"/>
    <mergeCell ref="D116:E116"/>
    <mergeCell ref="A141:I141"/>
    <mergeCell ref="B4:I4"/>
    <mergeCell ref="K4:V4"/>
    <mergeCell ref="B31:I31"/>
    <mergeCell ref="B59:I59"/>
    <mergeCell ref="K31:V31"/>
    <mergeCell ref="K59:V59"/>
    <mergeCell ref="S5:T5"/>
    <mergeCell ref="U5:V5"/>
    <mergeCell ref="A29:I29"/>
    <mergeCell ref="Q32:R32"/>
    <mergeCell ref="A2:I2"/>
    <mergeCell ref="K2:S2"/>
    <mergeCell ref="B5:C5"/>
    <mergeCell ref="D5:E5"/>
    <mergeCell ref="F5:G5"/>
    <mergeCell ref="H5:I5"/>
    <mergeCell ref="K5:L5"/>
    <mergeCell ref="M5:N5"/>
    <mergeCell ref="O5:P5"/>
    <mergeCell ref="Q5:R5"/>
    <mergeCell ref="U60:V60"/>
    <mergeCell ref="B32:C32"/>
    <mergeCell ref="D32:E32"/>
    <mergeCell ref="F32:G32"/>
    <mergeCell ref="H32:I32"/>
    <mergeCell ref="K32:L32"/>
    <mergeCell ref="M32:N32"/>
    <mergeCell ref="O32:P32"/>
    <mergeCell ref="U32:V32"/>
    <mergeCell ref="A57:I57"/>
    <mergeCell ref="S32:T32"/>
    <mergeCell ref="S60:T60"/>
    <mergeCell ref="Q60:R60"/>
    <mergeCell ref="B60:C60"/>
    <mergeCell ref="D60:E60"/>
    <mergeCell ref="F60:G60"/>
    <mergeCell ref="H60:I60"/>
    <mergeCell ref="A85:I85"/>
    <mergeCell ref="K60:L60"/>
    <mergeCell ref="M60:N60"/>
    <mergeCell ref="O60:P60"/>
    <mergeCell ref="K116:L116"/>
    <mergeCell ref="M116:N116"/>
    <mergeCell ref="O116:P116"/>
    <mergeCell ref="Q116:R116"/>
    <mergeCell ref="B116:C116"/>
    <mergeCell ref="F116:G116"/>
    <mergeCell ref="H116:I116"/>
    <mergeCell ref="B144:C144"/>
    <mergeCell ref="D144:E144"/>
    <mergeCell ref="F144:G144"/>
    <mergeCell ref="H144:I144"/>
    <mergeCell ref="S144:T144"/>
    <mergeCell ref="U144:V144"/>
    <mergeCell ref="A168:I168"/>
    <mergeCell ref="K144:L144"/>
    <mergeCell ref="M144:N144"/>
    <mergeCell ref="O144:P144"/>
    <mergeCell ref="Q144:R144"/>
    <mergeCell ref="M171:N171"/>
    <mergeCell ref="O171:P171"/>
    <mergeCell ref="Q171:R171"/>
    <mergeCell ref="B171:C171"/>
    <mergeCell ref="D171:E171"/>
    <mergeCell ref="F171:G171"/>
    <mergeCell ref="H171:I171"/>
    <mergeCell ref="K141:V141"/>
    <mergeCell ref="K168:V168"/>
    <mergeCell ref="K196:V196"/>
    <mergeCell ref="K29:V29"/>
    <mergeCell ref="K57:V57"/>
    <mergeCell ref="K85:V85"/>
    <mergeCell ref="K113:V113"/>
    <mergeCell ref="S171:T171"/>
    <mergeCell ref="U171:V171"/>
    <mergeCell ref="K171:L171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geOrder="overThenDown" paperSize="9" r:id="rId1"/>
  <rowBreaks count="6" manualBreakCount="6">
    <brk id="27" max="255" man="1"/>
    <brk id="55" max="255" man="1"/>
    <brk id="83" max="255" man="1"/>
    <brk id="111" max="255" man="1"/>
    <brk id="139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J633</cp:lastModifiedBy>
  <cp:lastPrinted>2011-08-22T07:39:19Z</cp:lastPrinted>
  <dcterms:modified xsi:type="dcterms:W3CDTF">2011-08-22T07:57:47Z</dcterms:modified>
  <cp:category/>
  <cp:version/>
  <cp:contentType/>
  <cp:contentStatus/>
</cp:coreProperties>
</file>